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aishin-chita\sindan\"/>
    </mc:Choice>
  </mc:AlternateContent>
  <bookViews>
    <workbookView xWindow="6510" yWindow="0" windowWidth="19560" windowHeight="8115"/>
  </bookViews>
  <sheets>
    <sheet name="報告書入力" sheetId="1" r:id="rId1"/>
    <sheet name="診断員データ入力" sheetId="2" r:id="rId2"/>
    <sheet name="●報告書印刷" sheetId="3" r:id="rId3"/>
  </sheets>
  <definedNames>
    <definedName name="_xlnm.Print_Area" localSheetId="2">●報告書印刷!$A$1:$AC$272</definedName>
    <definedName name="_xlnm.Print_Area" localSheetId="0">報告書入力!$A$1:$D$185</definedName>
  </definedNames>
  <calcPr calcId="152511"/>
</workbook>
</file>

<file path=xl/calcChain.xml><?xml version="1.0" encoding="utf-8"?>
<calcChain xmlns="http://schemas.openxmlformats.org/spreadsheetml/2006/main">
  <c r="F124" i="3" l="1"/>
  <c r="AD229" i="1" l="1"/>
  <c r="BC49" i="1"/>
  <c r="BC48" i="1"/>
  <c r="A272" i="3" l="1"/>
  <c r="J240" i="3"/>
  <c r="H240" i="3"/>
  <c r="J239" i="3"/>
  <c r="H239" i="3"/>
  <c r="J238" i="3"/>
  <c r="H238" i="3"/>
  <c r="J237" i="3"/>
  <c r="J236" i="3"/>
  <c r="H236" i="3"/>
  <c r="J235" i="3"/>
  <c r="H235" i="3"/>
  <c r="J234" i="3"/>
  <c r="H234" i="3"/>
  <c r="J233" i="3"/>
  <c r="H233" i="3"/>
  <c r="J232" i="3"/>
  <c r="J231" i="3"/>
  <c r="J230" i="3"/>
  <c r="H230" i="3"/>
  <c r="J229" i="3"/>
  <c r="H229" i="3"/>
  <c r="J228" i="3"/>
  <c r="J227" i="3"/>
  <c r="J226" i="3"/>
  <c r="J225" i="3"/>
  <c r="H225" i="3"/>
  <c r="J224" i="3"/>
  <c r="H224" i="3"/>
  <c r="J223" i="3"/>
  <c r="H223" i="3"/>
  <c r="J222" i="3"/>
  <c r="J221" i="3"/>
  <c r="H221" i="3"/>
  <c r="A213" i="3"/>
  <c r="W212" i="3"/>
  <c r="K212" i="3"/>
  <c r="W211" i="3"/>
  <c r="H211" i="3"/>
  <c r="W210" i="3"/>
  <c r="H210" i="3"/>
  <c r="W209" i="3"/>
  <c r="K209" i="3"/>
  <c r="W208" i="3"/>
  <c r="K208" i="3"/>
  <c r="W207" i="3"/>
  <c r="H207" i="3"/>
  <c r="W206" i="3"/>
  <c r="Q206" i="3"/>
  <c r="K206" i="3"/>
  <c r="W205" i="3"/>
  <c r="Q205" i="3"/>
  <c r="K205" i="3"/>
  <c r="W204" i="3"/>
  <c r="Q204" i="3"/>
  <c r="K204" i="3"/>
  <c r="W203" i="3"/>
  <c r="K203" i="3"/>
  <c r="W202" i="3"/>
  <c r="K202" i="3"/>
  <c r="W201" i="3"/>
  <c r="K201" i="3"/>
  <c r="W200" i="3"/>
  <c r="K200" i="3"/>
  <c r="W199" i="3"/>
  <c r="K199" i="3"/>
  <c r="W198" i="3"/>
  <c r="H198" i="3"/>
  <c r="H194" i="3"/>
  <c r="H193" i="3"/>
  <c r="H192" i="3"/>
  <c r="H191" i="3"/>
  <c r="H190" i="3"/>
  <c r="H189" i="3"/>
  <c r="H188" i="3"/>
  <c r="U187" i="3"/>
  <c r="H187" i="3"/>
  <c r="E183" i="3"/>
  <c r="T182" i="3"/>
  <c r="I182" i="3"/>
  <c r="E182" i="3"/>
  <c r="T181" i="3"/>
  <c r="I181" i="3"/>
  <c r="E181" i="3"/>
  <c r="T180" i="3"/>
  <c r="I180" i="3"/>
  <c r="E180" i="3"/>
  <c r="T179" i="3"/>
  <c r="I179" i="3"/>
  <c r="E179" i="3"/>
  <c r="T178" i="3"/>
  <c r="E178" i="3"/>
  <c r="T177" i="3"/>
  <c r="E177" i="3"/>
  <c r="T176" i="3"/>
  <c r="E176" i="3"/>
  <c r="T175" i="3"/>
  <c r="R174" i="3"/>
  <c r="G174" i="3"/>
  <c r="E173" i="3"/>
  <c r="E172" i="3"/>
  <c r="T170" i="3"/>
  <c r="E170" i="3"/>
  <c r="T169" i="3"/>
  <c r="E169" i="3"/>
  <c r="T168" i="3"/>
  <c r="E168" i="3"/>
  <c r="A161" i="3"/>
  <c r="S135" i="3"/>
  <c r="F131" i="3"/>
  <c r="G130" i="3"/>
  <c r="F130" i="3"/>
  <c r="G126" i="3"/>
  <c r="F126" i="3"/>
  <c r="T124" i="3"/>
  <c r="R124" i="3"/>
  <c r="P124" i="3"/>
  <c r="M124" i="3"/>
  <c r="T123" i="3"/>
  <c r="R123" i="3"/>
  <c r="P123" i="3"/>
  <c r="M123" i="3"/>
  <c r="T122" i="3"/>
  <c r="R122" i="3"/>
  <c r="P122" i="3"/>
  <c r="M122" i="3"/>
  <c r="T121" i="3"/>
  <c r="R121" i="3"/>
  <c r="P121" i="3"/>
  <c r="M121" i="3"/>
  <c r="F121" i="3"/>
  <c r="P120" i="3"/>
  <c r="B115" i="3"/>
  <c r="A106" i="3"/>
  <c r="E104" i="3"/>
  <c r="E100" i="3"/>
  <c r="B83" i="3"/>
  <c r="A51" i="3"/>
  <c r="C115" i="3"/>
  <c r="S112" i="3"/>
  <c r="K112" i="3"/>
  <c r="F104" i="3"/>
  <c r="F100" i="3"/>
  <c r="F97" i="3"/>
  <c r="F95" i="3"/>
  <c r="F93" i="3"/>
  <c r="F92" i="3"/>
  <c r="F90" i="3"/>
  <c r="F88" i="3"/>
  <c r="C79" i="3"/>
  <c r="A73" i="3"/>
  <c r="I66" i="3"/>
  <c r="R61" i="3"/>
  <c r="R60" i="3"/>
  <c r="R59" i="3"/>
  <c r="R58" i="3"/>
  <c r="E61" i="3"/>
  <c r="E60" i="3"/>
  <c r="E59" i="3"/>
  <c r="E58" i="3"/>
  <c r="E57" i="3"/>
  <c r="E56" i="3"/>
  <c r="I35" i="3"/>
  <c r="I34" i="3"/>
  <c r="I33" i="3"/>
  <c r="I31" i="3"/>
  <c r="F29" i="3"/>
  <c r="V6" i="3"/>
  <c r="S2" i="3"/>
  <c r="W4" i="3"/>
  <c r="X53" i="3"/>
  <c r="AF219" i="1"/>
  <c r="AE219" i="1"/>
  <c r="AF218" i="1"/>
  <c r="AE218" i="1"/>
  <c r="AF217" i="1"/>
  <c r="AE217" i="1"/>
  <c r="AF216" i="1"/>
  <c r="AE216" i="1"/>
  <c r="AF215" i="1"/>
  <c r="AG215" i="1" s="1"/>
  <c r="AD220" i="1" s="1"/>
  <c r="AE215" i="1"/>
  <c r="C185" i="1"/>
  <c r="BB169" i="1"/>
  <c r="AJ169" i="1"/>
  <c r="AG169" i="1"/>
  <c r="AF169" i="1"/>
  <c r="AE169" i="1"/>
  <c r="BB168" i="1"/>
  <c r="AJ168" i="1"/>
  <c r="AG168" i="1"/>
  <c r="AF168" i="1"/>
  <c r="AE168" i="1"/>
  <c r="BB167" i="1"/>
  <c r="AE167" i="1"/>
  <c r="AR167" i="1" s="1"/>
  <c r="BB166" i="1"/>
  <c r="AE166" i="1"/>
  <c r="AE170" i="1" s="1"/>
  <c r="C153" i="1"/>
  <c r="C150" i="1"/>
  <c r="B150" i="1"/>
  <c r="C149" i="1"/>
  <c r="B149" i="1"/>
  <c r="C148" i="1"/>
  <c r="B148" i="1"/>
  <c r="C147" i="1"/>
  <c r="B147" i="1"/>
  <c r="D128" i="1"/>
  <c r="C122" i="1"/>
  <c r="A119" i="1"/>
  <c r="C119" i="1" s="1"/>
  <c r="C116" i="1"/>
  <c r="A116" i="1"/>
  <c r="D113" i="1"/>
  <c r="D112" i="1"/>
  <c r="C112" i="1"/>
  <c r="A112" i="1"/>
  <c r="AJ105" i="1"/>
  <c r="AK105" i="1" s="1"/>
  <c r="AI105" i="1"/>
  <c r="AK104" i="1"/>
  <c r="AJ104" i="1"/>
  <c r="AI104" i="1"/>
  <c r="AJ103" i="1"/>
  <c r="AK103" i="1" s="1"/>
  <c r="AI103" i="1"/>
  <c r="AJ102" i="1"/>
  <c r="AJ101" i="1"/>
  <c r="AK101" i="1" s="1"/>
  <c r="AI101" i="1"/>
  <c r="AJ100" i="1"/>
  <c r="AK100" i="1" s="1"/>
  <c r="AI100" i="1"/>
  <c r="AJ99" i="1"/>
  <c r="AK99" i="1" s="1"/>
  <c r="AI99" i="1"/>
  <c r="AK98" i="1"/>
  <c r="AJ98" i="1"/>
  <c r="AI98" i="1"/>
  <c r="AJ97" i="1"/>
  <c r="AJ96" i="1"/>
  <c r="AJ95" i="1"/>
  <c r="AK95" i="1" s="1"/>
  <c r="AI95" i="1"/>
  <c r="AK94" i="1"/>
  <c r="AJ94" i="1"/>
  <c r="AI94" i="1"/>
  <c r="AJ93" i="1"/>
  <c r="AJ92" i="1"/>
  <c r="AJ91" i="1"/>
  <c r="AJ90" i="1"/>
  <c r="AI90" i="1"/>
  <c r="AJ89" i="1"/>
  <c r="AK89" i="1" s="1"/>
  <c r="AI89" i="1"/>
  <c r="AK88" i="1"/>
  <c r="AJ88" i="1"/>
  <c r="AI88" i="1"/>
  <c r="AJ87" i="1"/>
  <c r="AK86" i="1"/>
  <c r="AJ86" i="1"/>
  <c r="AI86" i="1"/>
  <c r="AI106" i="1" s="1"/>
  <c r="B106" i="1" s="1"/>
  <c r="AD68" i="1"/>
  <c r="D56" i="1"/>
  <c r="D55" i="1"/>
  <c r="BC44" i="1"/>
  <c r="BB44" i="1"/>
  <c r="BC43" i="1"/>
  <c r="BB43" i="1"/>
  <c r="BC42" i="1"/>
  <c r="BB42" i="1"/>
  <c r="BC38" i="1"/>
  <c r="BB38" i="1"/>
  <c r="D36" i="1"/>
  <c r="D35" i="1"/>
  <c r="D34" i="1"/>
  <c r="D33" i="1"/>
  <c r="D32" i="1"/>
  <c r="D31" i="1"/>
  <c r="BB29" i="1"/>
  <c r="BD29" i="1" s="1"/>
  <c r="BB28" i="1"/>
  <c r="D28" i="1"/>
  <c r="BB27" i="1"/>
  <c r="BD27" i="1" s="1"/>
  <c r="D27" i="1"/>
  <c r="BB26" i="1"/>
  <c r="BD26" i="1" s="1"/>
  <c r="D26" i="1"/>
  <c r="D24" i="1"/>
  <c r="D22" i="1"/>
  <c r="C21" i="1"/>
  <c r="D21" i="1" s="1"/>
  <c r="C17" i="1"/>
  <c r="C14" i="1"/>
  <c r="C13" i="1"/>
  <c r="C15" i="1" s="1"/>
  <c r="D12" i="1"/>
  <c r="D11" i="1"/>
  <c r="D10" i="1"/>
  <c r="D9" i="1"/>
  <c r="BB8" i="1"/>
  <c r="AJ166" i="1" s="1"/>
  <c r="D8" i="1"/>
  <c r="BB7" i="1"/>
  <c r="AR168" i="1" s="1"/>
  <c r="D7" i="1"/>
  <c r="D6" i="1"/>
  <c r="D5" i="1"/>
  <c r="C29" i="1" l="1"/>
  <c r="C155" i="1" s="1"/>
  <c r="D155" i="1" s="1"/>
  <c r="E175" i="3"/>
  <c r="X108" i="3"/>
  <c r="X163" i="3"/>
  <c r="X215" i="3" s="1"/>
  <c r="C154" i="1"/>
  <c r="D153" i="1"/>
  <c r="AF166" i="1"/>
  <c r="AR166" i="1" s="1"/>
  <c r="AO167" i="1"/>
  <c r="AE236" i="1"/>
  <c r="AL169" i="1"/>
  <c r="AC229" i="1"/>
  <c r="C171" i="1"/>
  <c r="AD233" i="1"/>
  <c r="AL168" i="1"/>
  <c r="D17" i="1"/>
  <c r="AC233" i="1"/>
  <c r="AK167" i="1"/>
  <c r="AP167" i="1"/>
  <c r="AL167" i="1"/>
  <c r="AH167" i="1"/>
  <c r="AN167" i="1"/>
  <c r="AJ167" i="1"/>
  <c r="AF167" i="1"/>
  <c r="AQ166" i="1"/>
  <c r="AM166" i="1"/>
  <c r="AI166" i="1"/>
  <c r="AQ167" i="1"/>
  <c r="AM167" i="1"/>
  <c r="AI167" i="1"/>
  <c r="AP166" i="1"/>
  <c r="AL166" i="1"/>
  <c r="AH166" i="1"/>
  <c r="BB24" i="1"/>
  <c r="AO166" i="1"/>
  <c r="AK166" i="1"/>
  <c r="AG166" i="1"/>
  <c r="BC27" i="1"/>
  <c r="BC26" i="1"/>
  <c r="AK90" i="1"/>
  <c r="AK106" i="1" s="1"/>
  <c r="BB10" i="1"/>
  <c r="AN166" i="1"/>
  <c r="AG167" i="1"/>
  <c r="AD223" i="1"/>
  <c r="AK169" i="1"/>
  <c r="BB9" i="1"/>
  <c r="AK168" i="1"/>
  <c r="AR169" i="1"/>
  <c r="AE223" i="1"/>
  <c r="AD236" i="1"/>
  <c r="C156" i="1" l="1"/>
  <c r="D131" i="1"/>
  <c r="D106" i="1"/>
  <c r="BC16" i="1"/>
  <c r="BB16" i="1"/>
  <c r="BC14" i="1"/>
  <c r="BC15" i="1"/>
  <c r="BB14" i="1"/>
  <c r="BB15" i="1"/>
  <c r="D156" i="1"/>
  <c r="D162" i="1" s="1"/>
  <c r="D161" i="1"/>
  <c r="BB50" i="1"/>
  <c r="BB48" i="1"/>
  <c r="BC29" i="1"/>
  <c r="BC28" i="1"/>
  <c r="BD28" i="1" s="1"/>
  <c r="BE29" i="1" s="1"/>
  <c r="BH37" i="1" s="1"/>
  <c r="BB49" i="1"/>
  <c r="AN168" i="1"/>
  <c r="AO168" i="1" s="1"/>
  <c r="AO170" i="1" s="1"/>
  <c r="AP168" i="1"/>
  <c r="AQ168" i="1" s="1"/>
  <c r="AQ170" i="1" s="1"/>
  <c r="AM168" i="1"/>
  <c r="AP169" i="1"/>
  <c r="AQ169" i="1" s="1"/>
  <c r="AN169" i="1"/>
  <c r="AO169" i="1" s="1"/>
  <c r="AM169" i="1"/>
  <c r="D159" i="1"/>
  <c r="D154" i="1"/>
  <c r="D160" i="1" s="1"/>
  <c r="BH40" i="1" l="1"/>
  <c r="BH38" i="1"/>
  <c r="BH39" i="1"/>
  <c r="BG37" i="1"/>
  <c r="B153" i="1"/>
  <c r="B154" i="1"/>
  <c r="B155" i="1"/>
  <c r="AI168" i="1"/>
  <c r="AI169" i="1" s="1"/>
  <c r="B156" i="1"/>
  <c r="BG40" i="1" l="1"/>
  <c r="BG38" i="1"/>
  <c r="BG39" i="1"/>
</calcChain>
</file>

<file path=xl/sharedStrings.xml><?xml version="1.0" encoding="utf-8"?>
<sst xmlns="http://schemas.openxmlformats.org/spreadsheetml/2006/main" count="1145" uniqueCount="908">
  <si>
    <t>耐震診断報告書作成シート</t>
    <rPh sb="0" eb="2">
      <t>タイシン</t>
    </rPh>
    <rPh sb="2" eb="4">
      <t>シンダン</t>
    </rPh>
    <rPh sb="4" eb="7">
      <t>ホウコクショ</t>
    </rPh>
    <rPh sb="7" eb="9">
      <t>サクセイ</t>
    </rPh>
    <phoneticPr fontId="4"/>
  </si>
  <si>
    <t>項目</t>
    <rPh sb="0" eb="2">
      <t>コウモク</t>
    </rPh>
    <phoneticPr fontId="4"/>
  </si>
  <si>
    <t>入力</t>
    <rPh sb="0" eb="2">
      <t>ニュウリョク</t>
    </rPh>
    <phoneticPr fontId="4"/>
  </si>
  <si>
    <t>注意事項</t>
    <rPh sb="0" eb="2">
      <t>チュウイ</t>
    </rPh>
    <rPh sb="2" eb="4">
      <t>ジコウ</t>
    </rPh>
    <phoneticPr fontId="4"/>
  </si>
  <si>
    <t>凡例</t>
    <rPh sb="0" eb="2">
      <t>ハンレイ</t>
    </rPh>
    <phoneticPr fontId="4"/>
  </si>
  <si>
    <t>緑：　▼から選択して入力</t>
    <rPh sb="0" eb="1">
      <t>ミドリ</t>
    </rPh>
    <rPh sb="6" eb="8">
      <t>センタク</t>
    </rPh>
    <rPh sb="10" eb="12">
      <t>ニュウリョク</t>
    </rPh>
    <phoneticPr fontId="4"/>
  </si>
  <si>
    <t>黄：　キーボード入力</t>
    <rPh sb="0" eb="1">
      <t>キ</t>
    </rPh>
    <rPh sb="8" eb="10">
      <t>ニュウリョク</t>
    </rPh>
    <phoneticPr fontId="4"/>
  </si>
  <si>
    <t>灰色欄：自動入力</t>
    <rPh sb="0" eb="2">
      <t>ハイイロ</t>
    </rPh>
    <rPh sb="2" eb="3">
      <t>ラン</t>
    </rPh>
    <rPh sb="4" eb="6">
      <t>ジドウ</t>
    </rPh>
    <rPh sb="6" eb="8">
      <t>ニュウリョク</t>
    </rPh>
    <phoneticPr fontId="4"/>
  </si>
  <si>
    <t>住宅の所在する市町村名</t>
    <rPh sb="0" eb="2">
      <t>ジュウタク</t>
    </rPh>
    <rPh sb="3" eb="5">
      <t>ショザイ</t>
    </rPh>
    <phoneticPr fontId="4"/>
  </si>
  <si>
    <t xml:space="preserve">入力欄が追加されています（平成３０年度）
</t>
    <phoneticPr fontId="4"/>
  </si>
  <si>
    <t>１．耐震診断を実施した建築物概要</t>
    <rPh sb="2" eb="4">
      <t>タイシン</t>
    </rPh>
    <rPh sb="4" eb="6">
      <t>シンダン</t>
    </rPh>
    <rPh sb="7" eb="9">
      <t>ジッシ</t>
    </rPh>
    <rPh sb="11" eb="14">
      <t>ケンチクブツ</t>
    </rPh>
    <rPh sb="14" eb="16">
      <t>ガイヨウ</t>
    </rPh>
    <phoneticPr fontId="4"/>
  </si>
  <si>
    <t>受付番号</t>
    <rPh sb="0" eb="2">
      <t>ウケツケ</t>
    </rPh>
    <rPh sb="2" eb="4">
      <t>バンゴウ</t>
    </rPh>
    <phoneticPr fontId="4"/>
  </si>
  <si>
    <t>調査年月日</t>
    <rPh sb="0" eb="2">
      <t>チョウサ</t>
    </rPh>
    <rPh sb="2" eb="5">
      <t>ネンガッピ</t>
    </rPh>
    <phoneticPr fontId="4"/>
  </si>
  <si>
    <t>用途</t>
  </si>
  <si>
    <t>建築年度</t>
  </si>
  <si>
    <t>構造形式</t>
    <rPh sb="0" eb="2">
      <t>コウゾウ</t>
    </rPh>
    <rPh sb="2" eb="4">
      <t>ケイシキ</t>
    </rPh>
    <phoneticPr fontId="4"/>
  </si>
  <si>
    <t>予想震度</t>
    <rPh sb="0" eb="2">
      <t>ヨソウ</t>
    </rPh>
    <rPh sb="2" eb="4">
      <t>シンド</t>
    </rPh>
    <phoneticPr fontId="4"/>
  </si>
  <si>
    <t>地盤</t>
    <rPh sb="0" eb="2">
      <t>ジバン</t>
    </rPh>
    <phoneticPr fontId="4"/>
  </si>
  <si>
    <t>地形</t>
    <rPh sb="0" eb="2">
      <t>チケイ</t>
    </rPh>
    <phoneticPr fontId="4"/>
  </si>
  <si>
    <t>基礎</t>
    <rPh sb="0" eb="2">
      <t>キソ</t>
    </rPh>
    <phoneticPr fontId="4"/>
  </si>
  <si>
    <t>屋根</t>
    <rPh sb="0" eb="2">
      <t>ヤネ</t>
    </rPh>
    <phoneticPr fontId="4"/>
  </si>
  <si>
    <t>平面の特徴</t>
    <rPh sb="0" eb="2">
      <t>ヘイメン</t>
    </rPh>
    <rPh sb="3" eb="5">
      <t>トクチョウ</t>
    </rPh>
    <phoneticPr fontId="4"/>
  </si>
  <si>
    <t>増築・改築・補修・用途変更</t>
    <rPh sb="0" eb="2">
      <t>ゾウチク</t>
    </rPh>
    <rPh sb="3" eb="5">
      <t>カイチク</t>
    </rPh>
    <rPh sb="6" eb="8">
      <t>ホシュウ</t>
    </rPh>
    <rPh sb="9" eb="11">
      <t>ヨウト</t>
    </rPh>
    <rPh sb="11" eb="13">
      <t>ヘンコウ</t>
    </rPh>
    <phoneticPr fontId="4"/>
  </si>
  <si>
    <t>関係図書</t>
    <rPh sb="0" eb="2">
      <t>カンケイ</t>
    </rPh>
    <rPh sb="2" eb="4">
      <t>トショ</t>
    </rPh>
    <phoneticPr fontId="4"/>
  </si>
  <si>
    <t>建物周囲の地盤条件</t>
  </si>
  <si>
    <t>劣化</t>
    <rPh sb="0" eb="2">
      <t>レッカ</t>
    </rPh>
    <phoneticPr fontId="4"/>
  </si>
  <si>
    <t>がけ地－コンクリート擁壁</t>
    <rPh sb="2" eb="3">
      <t>チ</t>
    </rPh>
    <rPh sb="10" eb="11">
      <t>ヨウ</t>
    </rPh>
    <rPh sb="11" eb="12">
      <t>ヘキ</t>
    </rPh>
    <phoneticPr fontId="4"/>
  </si>
  <si>
    <t>擁壁が崩れると、建物直下の地盤が崩壊する可能性があります。</t>
    <rPh sb="0" eb="2">
      <t>ヨウヘキ</t>
    </rPh>
    <rPh sb="3" eb="4">
      <t>クズ</t>
    </rPh>
    <rPh sb="8" eb="10">
      <t>タテモノ</t>
    </rPh>
    <rPh sb="10" eb="12">
      <t>チョッカ</t>
    </rPh>
    <rPh sb="13" eb="15">
      <t>ジバン</t>
    </rPh>
    <rPh sb="16" eb="18">
      <t>ホウカイ</t>
    </rPh>
    <rPh sb="20" eb="23">
      <t>カノウセイ</t>
    </rPh>
    <phoneticPr fontId="4"/>
  </si>
  <si>
    <t>面積</t>
    <rPh sb="0" eb="2">
      <t>メンセキ</t>
    </rPh>
    <phoneticPr fontId="4"/>
  </si>
  <si>
    <t>申込者（建物所有者）</t>
    <rPh sb="0" eb="2">
      <t>モウシコミ</t>
    </rPh>
    <rPh sb="2" eb="3">
      <t>シャ</t>
    </rPh>
    <rPh sb="4" eb="6">
      <t>タテモノ</t>
    </rPh>
    <rPh sb="6" eb="9">
      <t>ショユウシャ</t>
    </rPh>
    <phoneticPr fontId="4"/>
  </si>
  <si>
    <t xml:space="preserve">入力時のワンポイントアドバイス①
</t>
    <phoneticPr fontId="4"/>
  </si>
  <si>
    <t>良い・普通（軟弱地盤割増１．０）</t>
    <rPh sb="3" eb="5">
      <t>フツウ</t>
    </rPh>
    <phoneticPr fontId="4"/>
  </si>
  <si>
    <t>擁壁等は無い</t>
    <rPh sb="0" eb="2">
      <t>ヨウヘキ</t>
    </rPh>
    <rPh sb="2" eb="3">
      <t>トウ</t>
    </rPh>
    <rPh sb="4" eb="5">
      <t>ナ</t>
    </rPh>
    <phoneticPr fontId="4"/>
  </si>
  <si>
    <t>擁壁が崩れると、崩れた土砂が建物を押し出す可能性があります。</t>
    <rPh sb="0" eb="2">
      <t>ヨウヘキ</t>
    </rPh>
    <rPh sb="3" eb="4">
      <t>クズ</t>
    </rPh>
    <rPh sb="8" eb="9">
      <t>クズ</t>
    </rPh>
    <rPh sb="11" eb="13">
      <t>ドシャ</t>
    </rPh>
    <rPh sb="14" eb="16">
      <t>タテモノ</t>
    </rPh>
    <rPh sb="17" eb="18">
      <t>オ</t>
    </rPh>
    <rPh sb="19" eb="20">
      <t>ダ</t>
    </rPh>
    <rPh sb="21" eb="24">
      <t>カノウセイ</t>
    </rPh>
    <phoneticPr fontId="4"/>
  </si>
  <si>
    <t>1階面積</t>
    <rPh sb="1" eb="2">
      <t>カイ</t>
    </rPh>
    <rPh sb="2" eb="4">
      <t>メンセキ</t>
    </rPh>
    <phoneticPr fontId="4"/>
  </si>
  <si>
    <t>m2</t>
    <phoneticPr fontId="4"/>
  </si>
  <si>
    <t>0の時""</t>
    <rPh sb="2" eb="3">
      <t>トキ</t>
    </rPh>
    <phoneticPr fontId="4"/>
  </si>
  <si>
    <t>建物名称</t>
    <phoneticPr fontId="4"/>
  </si>
  <si>
    <t>「建築年度」</t>
    <rPh sb="1" eb="3">
      <t>ケンチク</t>
    </rPh>
    <rPh sb="3" eb="4">
      <t>ネン</t>
    </rPh>
    <rPh sb="4" eb="5">
      <t>ド</t>
    </rPh>
    <phoneticPr fontId="4"/>
  </si>
  <si>
    <t>専用住宅</t>
    <rPh sb="0" eb="2">
      <t>センヨウ</t>
    </rPh>
    <rPh sb="2" eb="4">
      <t>ジュウタク</t>
    </rPh>
    <phoneticPr fontId="4"/>
  </si>
  <si>
    <t>明治(1911年)以前</t>
    <rPh sb="0" eb="2">
      <t>メイジ</t>
    </rPh>
    <rPh sb="7" eb="8">
      <t>ネン</t>
    </rPh>
    <rPh sb="9" eb="11">
      <t>イゼン</t>
    </rPh>
    <phoneticPr fontId="4"/>
  </si>
  <si>
    <t>在来軸組構法（方法１）</t>
    <phoneticPr fontId="4"/>
  </si>
  <si>
    <t>震度６強程度</t>
    <rPh sb="0" eb="2">
      <t>シンド</t>
    </rPh>
    <rPh sb="3" eb="4">
      <t>キョウ</t>
    </rPh>
    <rPh sb="4" eb="6">
      <t>テイド</t>
    </rPh>
    <phoneticPr fontId="4"/>
  </si>
  <si>
    <t>悪い（軟弱地盤割増１．０）</t>
    <rPh sb="0" eb="1">
      <t>ワル</t>
    </rPh>
    <phoneticPr fontId="4"/>
  </si>
  <si>
    <t>平坦、普通</t>
    <rPh sb="0" eb="2">
      <t>ヘイタン</t>
    </rPh>
    <rPh sb="3" eb="5">
      <t>フツウ</t>
    </rPh>
    <phoneticPr fontId="4"/>
  </si>
  <si>
    <t>Ⅰ健全な鉄筋コンクリート造布基礎またはべた基礎</t>
    <rPh sb="1" eb="3">
      <t>ケンゼン</t>
    </rPh>
    <rPh sb="4" eb="6">
      <t>テッキン</t>
    </rPh>
    <rPh sb="12" eb="13">
      <t>ゾウ</t>
    </rPh>
    <rPh sb="13" eb="14">
      <t>ヌノ</t>
    </rPh>
    <rPh sb="14" eb="16">
      <t>キソ</t>
    </rPh>
    <rPh sb="21" eb="23">
      <t>キソ</t>
    </rPh>
    <phoneticPr fontId="4"/>
  </si>
  <si>
    <t>鉄板葺</t>
    <rPh sb="0" eb="2">
      <t>テッパン</t>
    </rPh>
    <rPh sb="2" eb="3">
      <t>フ</t>
    </rPh>
    <phoneticPr fontId="4"/>
  </si>
  <si>
    <t>整形</t>
    <rPh sb="0" eb="2">
      <t>セイケイ</t>
    </rPh>
    <phoneticPr fontId="4"/>
  </si>
  <si>
    <t>有</t>
    <rPh sb="0" eb="1">
      <t>アリ</t>
    </rPh>
    <phoneticPr fontId="4"/>
  </si>
  <si>
    <t>擁壁等の傾斜、亀裂等がある</t>
    <rPh sb="0" eb="1">
      <t>ヨウ</t>
    </rPh>
    <rPh sb="1" eb="2">
      <t>ヘキ</t>
    </rPh>
    <rPh sb="2" eb="3">
      <t>トウ</t>
    </rPh>
    <rPh sb="4" eb="6">
      <t>ケイシャ</t>
    </rPh>
    <rPh sb="7" eb="9">
      <t>キレツ</t>
    </rPh>
    <rPh sb="9" eb="10">
      <t>トウ</t>
    </rPh>
    <phoneticPr fontId="4"/>
  </si>
  <si>
    <t>変退色、さび、さび穴、ずれ、めくれがある　　　　　　　　　　　　　　　　　　　　：劣化有</t>
    <rPh sb="41" eb="43">
      <t>レッカ</t>
    </rPh>
    <rPh sb="43" eb="44">
      <t>ア</t>
    </rPh>
    <phoneticPr fontId="4"/>
  </si>
  <si>
    <t>擁壁のコンクリートに大きなひび割れがありますから補修しましょう。</t>
    <rPh sb="0" eb="2">
      <t>ヨウヘキ</t>
    </rPh>
    <rPh sb="10" eb="11">
      <t>オオ</t>
    </rPh>
    <rPh sb="15" eb="16">
      <t>ワ</t>
    </rPh>
    <rPh sb="24" eb="26">
      <t>ホシュウ</t>
    </rPh>
    <phoneticPr fontId="4"/>
  </si>
  <si>
    <t>2階面積</t>
    <rPh sb="1" eb="2">
      <t>カイ</t>
    </rPh>
    <rPh sb="2" eb="4">
      <t>メンセキ</t>
    </rPh>
    <phoneticPr fontId="4"/>
  </si>
  <si>
    <t>m2</t>
    <phoneticPr fontId="4"/>
  </si>
  <si>
    <t>所在地</t>
    <phoneticPr fontId="4"/>
  </si>
  <si>
    <t>報告書は着工年を選択</t>
    <rPh sb="0" eb="3">
      <t>ホウコクショ</t>
    </rPh>
    <rPh sb="4" eb="6">
      <t>チャッコウ</t>
    </rPh>
    <rPh sb="6" eb="7">
      <t>ネン</t>
    </rPh>
    <rPh sb="8" eb="10">
      <t>センタク</t>
    </rPh>
    <phoneticPr fontId="4"/>
  </si>
  <si>
    <t>併用住宅</t>
    <rPh sb="0" eb="2">
      <t>ヘイヨウ</t>
    </rPh>
    <rPh sb="2" eb="4">
      <t>ジュウタク</t>
    </rPh>
    <phoneticPr fontId="4"/>
  </si>
  <si>
    <t>大正(1925年)以前</t>
    <rPh sb="0" eb="2">
      <t>タイショウ</t>
    </rPh>
    <rPh sb="7" eb="8">
      <t>ネン</t>
    </rPh>
    <rPh sb="9" eb="11">
      <t>イゼン</t>
    </rPh>
    <phoneticPr fontId="4"/>
  </si>
  <si>
    <t>伝統構法　　（方法２）</t>
    <phoneticPr fontId="4"/>
  </si>
  <si>
    <t>震度６弱程度</t>
    <rPh sb="0" eb="2">
      <t>シンド</t>
    </rPh>
    <rPh sb="3" eb="4">
      <t>ジャク</t>
    </rPh>
    <rPh sb="4" eb="6">
      <t>テイド</t>
    </rPh>
    <phoneticPr fontId="4"/>
  </si>
  <si>
    <t xml:space="preserve">非常に悪い（軟弱地盤割増１．５） </t>
    <rPh sb="0" eb="2">
      <t>ヒジョウ</t>
    </rPh>
    <phoneticPr fontId="4"/>
  </si>
  <si>
    <t>がけ地・急斜面</t>
    <rPh sb="2" eb="3">
      <t>チ</t>
    </rPh>
    <rPh sb="4" eb="7">
      <t>キュウシャメン</t>
    </rPh>
    <phoneticPr fontId="4"/>
  </si>
  <si>
    <t>Ⅱひび割れのある鉄筋コンクリート造の布基礎またはべた基礎</t>
    <rPh sb="3" eb="4">
      <t>ワ</t>
    </rPh>
    <rPh sb="8" eb="10">
      <t>テッキン</t>
    </rPh>
    <rPh sb="16" eb="17">
      <t>ヅクリ</t>
    </rPh>
    <rPh sb="18" eb="19">
      <t>ヌノ</t>
    </rPh>
    <rPh sb="19" eb="21">
      <t>キソ</t>
    </rPh>
    <rPh sb="26" eb="28">
      <t>キソ</t>
    </rPh>
    <phoneticPr fontId="4"/>
  </si>
  <si>
    <t>ひび割れが発生しており、内部の鉄筋が錆びてコンクリートを壊す可能性があるので補修が必要です。</t>
    <rPh sb="2" eb="3">
      <t>ワ</t>
    </rPh>
    <rPh sb="5" eb="7">
      <t>ハッセイ</t>
    </rPh>
    <rPh sb="12" eb="14">
      <t>ナイブ</t>
    </rPh>
    <rPh sb="15" eb="17">
      <t>テッキン</t>
    </rPh>
    <rPh sb="18" eb="19">
      <t>サ</t>
    </rPh>
    <rPh sb="28" eb="29">
      <t>コワ</t>
    </rPh>
    <rPh sb="30" eb="33">
      <t>カノウセイ</t>
    </rPh>
    <rPh sb="38" eb="40">
      <t>ホシュウ</t>
    </rPh>
    <rPh sb="41" eb="43">
      <t>ヒツヨウ</t>
    </rPh>
    <phoneticPr fontId="4"/>
  </si>
  <si>
    <t>石綿スレート板</t>
    <rPh sb="0" eb="2">
      <t>セキメン</t>
    </rPh>
    <rPh sb="6" eb="7">
      <t>イタ</t>
    </rPh>
    <phoneticPr fontId="4"/>
  </si>
  <si>
    <t>極端に変形→★★★診断対象外★★★</t>
    <rPh sb="0" eb="2">
      <t>キョクタン</t>
    </rPh>
    <rPh sb="3" eb="5">
      <t>ヘンケイ</t>
    </rPh>
    <rPh sb="9" eb="11">
      <t>シンダン</t>
    </rPh>
    <rPh sb="11" eb="13">
      <t>タイショウ</t>
    </rPh>
    <rPh sb="13" eb="14">
      <t>ガイ</t>
    </rPh>
    <phoneticPr fontId="4"/>
  </si>
  <si>
    <t>無</t>
    <rPh sb="0" eb="1">
      <t>ナ</t>
    </rPh>
    <phoneticPr fontId="4"/>
  </si>
  <si>
    <t>擁壁等の傾斜、亀裂等がない</t>
    <rPh sb="0" eb="1">
      <t>ヨウ</t>
    </rPh>
    <rPh sb="1" eb="2">
      <t>ヘキ</t>
    </rPh>
    <rPh sb="2" eb="3">
      <t>トウ</t>
    </rPh>
    <rPh sb="4" eb="6">
      <t>ケイシャ</t>
    </rPh>
    <rPh sb="7" eb="9">
      <t>キレツ</t>
    </rPh>
    <rPh sb="9" eb="10">
      <t>トウ</t>
    </rPh>
    <phoneticPr fontId="4"/>
  </si>
  <si>
    <t>変退色、さび、さび穴、ずれ、めくれがない　　　　　　　　　　　　　　　　　　　　：劣化無</t>
    <rPh sb="41" eb="43">
      <t>レッカ</t>
    </rPh>
    <rPh sb="43" eb="44">
      <t>ナ</t>
    </rPh>
    <phoneticPr fontId="4"/>
  </si>
  <si>
    <t>延べ面積</t>
    <rPh sb="0" eb="1">
      <t>ノ</t>
    </rPh>
    <rPh sb="2" eb="4">
      <t>メンセキ</t>
    </rPh>
    <phoneticPr fontId="4"/>
  </si>
  <si>
    <t>m2</t>
    <phoneticPr fontId="4"/>
  </si>
  <si>
    <t>「構造形式」</t>
    <rPh sb="1" eb="3">
      <t>コウゾウ</t>
    </rPh>
    <rPh sb="3" eb="5">
      <t>ケイシキ</t>
    </rPh>
    <phoneticPr fontId="4"/>
  </si>
  <si>
    <t>共同住宅</t>
    <rPh sb="0" eb="2">
      <t>キョウドウ</t>
    </rPh>
    <rPh sb="2" eb="4">
      <t>ジュウタク</t>
    </rPh>
    <phoneticPr fontId="4"/>
  </si>
  <si>
    <t>昭和1年(1926年)</t>
    <rPh sb="0" eb="2">
      <t>ショウワ</t>
    </rPh>
    <rPh sb="3" eb="4">
      <t>ネン</t>
    </rPh>
    <rPh sb="9" eb="10">
      <t>ネン</t>
    </rPh>
    <phoneticPr fontId="4"/>
  </si>
  <si>
    <t>混構造→★★★診断対象外★★★</t>
    <rPh sb="0" eb="1">
      <t>コン</t>
    </rPh>
    <rPh sb="1" eb="3">
      <t>コウゾウ</t>
    </rPh>
    <phoneticPr fontId="4"/>
  </si>
  <si>
    <t>震度５強程度以下</t>
    <rPh sb="0" eb="2">
      <t>シンド</t>
    </rPh>
    <rPh sb="3" eb="4">
      <t>キョウ</t>
    </rPh>
    <rPh sb="4" eb="6">
      <t>テイド</t>
    </rPh>
    <rPh sb="6" eb="8">
      <t>イカ</t>
    </rPh>
    <phoneticPr fontId="4"/>
  </si>
  <si>
    <t>液状化危険度</t>
    <rPh sb="0" eb="3">
      <t>エキジョウカ</t>
    </rPh>
    <rPh sb="3" eb="6">
      <t>キケンド</t>
    </rPh>
    <phoneticPr fontId="4"/>
  </si>
  <si>
    <t>がけ地・急斜面（土砂災害危険箇所）</t>
    <rPh sb="2" eb="3">
      <t>チ</t>
    </rPh>
    <rPh sb="4" eb="7">
      <t>キュウシャメン</t>
    </rPh>
    <rPh sb="8" eb="10">
      <t>ドシャ</t>
    </rPh>
    <rPh sb="10" eb="12">
      <t>サイガイ</t>
    </rPh>
    <rPh sb="12" eb="14">
      <t>キケン</t>
    </rPh>
    <rPh sb="14" eb="16">
      <t>カショ</t>
    </rPh>
    <phoneticPr fontId="4"/>
  </si>
  <si>
    <t>Ⅱ無筋コンクリート造の布基礎</t>
    <rPh sb="1" eb="3">
      <t>ムキン</t>
    </rPh>
    <rPh sb="9" eb="10">
      <t>ゾウ</t>
    </rPh>
    <rPh sb="11" eb="12">
      <t>ヌノ</t>
    </rPh>
    <rPh sb="12" eb="14">
      <t>キソ</t>
    </rPh>
    <phoneticPr fontId="4"/>
  </si>
  <si>
    <t>地震時に、基礎が曲げ破壊し上部構造の性能を十分に発揮できない可能性があります。</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phoneticPr fontId="4"/>
  </si>
  <si>
    <t>桟瓦葺（葺土なし）</t>
    <rPh sb="0" eb="1">
      <t>サン</t>
    </rPh>
    <rPh sb="1" eb="2">
      <t>カワラ</t>
    </rPh>
    <rPh sb="2" eb="3">
      <t>フ</t>
    </rPh>
    <rPh sb="4" eb="5">
      <t>フ</t>
    </rPh>
    <rPh sb="5" eb="6">
      <t>ツチ</t>
    </rPh>
    <phoneticPr fontId="4"/>
  </si>
  <si>
    <t>4ｍ以上（割増1.0）</t>
    <rPh sb="2" eb="4">
      <t>イジョウ</t>
    </rPh>
    <rPh sb="5" eb="7">
      <t>ワリマシ</t>
    </rPh>
    <phoneticPr fontId="4"/>
  </si>
  <si>
    <t>がけ地－石積み</t>
    <rPh sb="2" eb="3">
      <t>チ</t>
    </rPh>
    <rPh sb="4" eb="5">
      <t>イシ</t>
    </rPh>
    <rPh sb="5" eb="6">
      <t>ヅ</t>
    </rPh>
    <phoneticPr fontId="4"/>
  </si>
  <si>
    <t>石積が崩れると、建物直下の地盤が崩壊する可能性があります。</t>
    <rPh sb="0" eb="1">
      <t>イシ</t>
    </rPh>
    <rPh sb="1" eb="2">
      <t>ヅ</t>
    </rPh>
    <rPh sb="3" eb="4">
      <t>クズ</t>
    </rPh>
    <rPh sb="8" eb="10">
      <t>タテモノ</t>
    </rPh>
    <rPh sb="10" eb="12">
      <t>チョッカ</t>
    </rPh>
    <rPh sb="13" eb="15">
      <t>ジバン</t>
    </rPh>
    <rPh sb="16" eb="18">
      <t>ホウカイ</t>
    </rPh>
    <rPh sb="20" eb="23">
      <t>カノウセイ</t>
    </rPh>
    <phoneticPr fontId="4"/>
  </si>
  <si>
    <t>Rf1=</t>
    <phoneticPr fontId="4"/>
  </si>
  <si>
    <t>2階0の時""</t>
    <rPh sb="1" eb="2">
      <t>カイ</t>
    </rPh>
    <rPh sb="4" eb="5">
      <t>トキ</t>
    </rPh>
    <phoneticPr fontId="4"/>
  </si>
  <si>
    <t>建築年度（着工日）</t>
    <rPh sb="5" eb="7">
      <t>チャッコウ</t>
    </rPh>
    <rPh sb="7" eb="8">
      <t>ビ</t>
    </rPh>
    <phoneticPr fontId="4"/>
  </si>
  <si>
    <t>在来軸組構法（方法１）又は</t>
    <rPh sb="0" eb="2">
      <t>ザイライ</t>
    </rPh>
    <rPh sb="2" eb="4">
      <t>ジクグミ</t>
    </rPh>
    <rPh sb="4" eb="6">
      <t>コウホウ</t>
    </rPh>
    <rPh sb="7" eb="9">
      <t>ホウホウ</t>
    </rPh>
    <rPh sb="11" eb="12">
      <t>マタ</t>
    </rPh>
    <phoneticPr fontId="4"/>
  </si>
  <si>
    <t>長屋</t>
    <rPh sb="0" eb="2">
      <t>ナガヤ</t>
    </rPh>
    <phoneticPr fontId="4"/>
  </si>
  <si>
    <t>昭和2年(1927年)</t>
    <rPh sb="0" eb="2">
      <t>ショウワ</t>
    </rPh>
    <rPh sb="3" eb="4">
      <t>ネン</t>
    </rPh>
    <rPh sb="9" eb="10">
      <t>ネン</t>
    </rPh>
    <phoneticPr fontId="4"/>
  </si>
  <si>
    <t>極めて低い</t>
    <rPh sb="0" eb="1">
      <t>キワ</t>
    </rPh>
    <rPh sb="3" eb="4">
      <t>ヒク</t>
    </rPh>
    <phoneticPr fontId="4"/>
  </si>
  <si>
    <t>Ⅱ軽微なひび割れのある無筋コンクリート造の基礎</t>
    <rPh sb="11" eb="12">
      <t>ム</t>
    </rPh>
    <rPh sb="12" eb="13">
      <t>キン</t>
    </rPh>
    <rPh sb="19" eb="20">
      <t>ゾウ</t>
    </rPh>
    <rPh sb="21" eb="23">
      <t>キソ</t>
    </rPh>
    <phoneticPr fontId="4"/>
  </si>
  <si>
    <t>地震時に、基礎が曲げ破壊し上部構造の性能を十分に発揮できない可能性があります。鉄筋コンクリート基礎などを沿えて基礎を補強しましょう。</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rPh sb="39" eb="41">
      <t>テッキン</t>
    </rPh>
    <rPh sb="47" eb="49">
      <t>キソ</t>
    </rPh>
    <rPh sb="52" eb="53">
      <t>ソ</t>
    </rPh>
    <rPh sb="55" eb="57">
      <t>キソ</t>
    </rPh>
    <rPh sb="58" eb="60">
      <t>ホキョウ</t>
    </rPh>
    <phoneticPr fontId="4"/>
  </si>
  <si>
    <t>土葺瓦屋根</t>
    <rPh sb="0" eb="1">
      <t>ツチ</t>
    </rPh>
    <rPh sb="1" eb="2">
      <t>フ</t>
    </rPh>
    <rPh sb="2" eb="3">
      <t>カワラ</t>
    </rPh>
    <rPh sb="3" eb="5">
      <t>ヤネ</t>
    </rPh>
    <phoneticPr fontId="4"/>
  </si>
  <si>
    <t>4ｍ未満（割増1.13）</t>
    <rPh sb="2" eb="4">
      <t>ミマン</t>
    </rPh>
    <rPh sb="5" eb="7">
      <t>ワリマシ</t>
    </rPh>
    <phoneticPr fontId="4"/>
  </si>
  <si>
    <t>特殊構造・特殊工法</t>
    <rPh sb="0" eb="2">
      <t>トクシュ</t>
    </rPh>
    <rPh sb="2" eb="4">
      <t>コウゾウ</t>
    </rPh>
    <rPh sb="5" eb="7">
      <t>トクシュ</t>
    </rPh>
    <rPh sb="7" eb="9">
      <t>コウホウ</t>
    </rPh>
    <phoneticPr fontId="4"/>
  </si>
  <si>
    <t>平面図</t>
    <rPh sb="0" eb="3">
      <t>ヘイメンズ</t>
    </rPh>
    <phoneticPr fontId="4"/>
  </si>
  <si>
    <t>部材の断面欠損</t>
    <rPh sb="0" eb="1">
      <t>ブ</t>
    </rPh>
    <rPh sb="1" eb="2">
      <t>ザイ</t>
    </rPh>
    <rPh sb="3" eb="5">
      <t>ダンメン</t>
    </rPh>
    <rPh sb="5" eb="7">
      <t>ケッソン</t>
    </rPh>
    <phoneticPr fontId="4"/>
  </si>
  <si>
    <t>割れ、欠け、ずれ、欠落がある　　　　　　　　　　　　　　　　　　　　　　　　　　　：劣化有</t>
    <phoneticPr fontId="4"/>
  </si>
  <si>
    <t>石積が崩れると、崩れた土砂が建物を押し出す可能性があります。</t>
    <rPh sb="0" eb="2">
      <t>イシズミ</t>
    </rPh>
    <rPh sb="3" eb="4">
      <t>クズ</t>
    </rPh>
    <rPh sb="8" eb="9">
      <t>クズ</t>
    </rPh>
    <rPh sb="11" eb="13">
      <t>ドシャ</t>
    </rPh>
    <rPh sb="14" eb="16">
      <t>タテモノ</t>
    </rPh>
    <rPh sb="17" eb="18">
      <t>オ</t>
    </rPh>
    <rPh sb="19" eb="20">
      <t>ダ</t>
    </rPh>
    <rPh sb="21" eb="24">
      <t>カノウセイ</t>
    </rPh>
    <phoneticPr fontId="4"/>
  </si>
  <si>
    <t>構造形式</t>
  </si>
  <si>
    <t>伝統工法（方法２）を選択</t>
    <rPh sb="0" eb="2">
      <t>デントウ</t>
    </rPh>
    <rPh sb="2" eb="4">
      <t>コウホウ</t>
    </rPh>
    <rPh sb="5" eb="7">
      <t>ホウホウ</t>
    </rPh>
    <rPh sb="10" eb="12">
      <t>センタク</t>
    </rPh>
    <phoneticPr fontId="4"/>
  </si>
  <si>
    <t>昭和3年(1928年)</t>
    <rPh sb="0" eb="2">
      <t>ショウワ</t>
    </rPh>
    <rPh sb="3" eb="4">
      <t>ネン</t>
    </rPh>
    <rPh sb="9" eb="10">
      <t>ネン</t>
    </rPh>
    <phoneticPr fontId="4"/>
  </si>
  <si>
    <t>低い</t>
    <rPh sb="0" eb="1">
      <t>ヒク</t>
    </rPh>
    <phoneticPr fontId="4"/>
  </si>
  <si>
    <t>コンクリート擁壁施工</t>
    <rPh sb="6" eb="7">
      <t>ヨウ</t>
    </rPh>
    <rPh sb="7" eb="8">
      <t>ヘキ</t>
    </rPh>
    <rPh sb="8" eb="10">
      <t>セコウ</t>
    </rPh>
    <phoneticPr fontId="4"/>
  </si>
  <si>
    <t>Ⅱ柱脚に足固めを設け鉄筋コンクリート底盤に柱脚または足固め等を緊結した玉石基礎</t>
    <rPh sb="1" eb="3">
      <t>チュウキャク</t>
    </rPh>
    <rPh sb="4" eb="6">
      <t>アシガタ</t>
    </rPh>
    <rPh sb="8" eb="9">
      <t>モウ</t>
    </rPh>
    <rPh sb="10" eb="12">
      <t>テッキン</t>
    </rPh>
    <rPh sb="18" eb="20">
      <t>テイバン</t>
    </rPh>
    <rPh sb="21" eb="23">
      <t>チュウキャク</t>
    </rPh>
    <rPh sb="26" eb="28">
      <t>アシガタ</t>
    </rPh>
    <rPh sb="29" eb="30">
      <t>トウ</t>
    </rPh>
    <rPh sb="31" eb="32">
      <t>キン</t>
    </rPh>
    <rPh sb="32" eb="33">
      <t>ケツ</t>
    </rPh>
    <rPh sb="35" eb="37">
      <t>ギョクセキ</t>
    </rPh>
    <rPh sb="37" eb="39">
      <t>キソ</t>
    </rPh>
    <phoneticPr fontId="4"/>
  </si>
  <si>
    <t>建物の一体性が弱い場合、基礎を踏み外し建物に損傷を与える可能性があります。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phoneticPr fontId="4"/>
  </si>
  <si>
    <t>スキップフロア</t>
    <phoneticPr fontId="4"/>
  </si>
  <si>
    <t>部材に大きな欠きこみ、割れがある</t>
    <rPh sb="0" eb="1">
      <t>ブ</t>
    </rPh>
    <rPh sb="1" eb="2">
      <t>ザイ</t>
    </rPh>
    <rPh sb="3" eb="4">
      <t>オオ</t>
    </rPh>
    <rPh sb="6" eb="7">
      <t>カ</t>
    </rPh>
    <rPh sb="11" eb="12">
      <t>ワ</t>
    </rPh>
    <phoneticPr fontId="4"/>
  </si>
  <si>
    <t>割れ、欠け、ずれ、欠落がない　　　　　　　　　　　　　　　　　　　　　　　　　　　：劣化無</t>
    <phoneticPr fontId="4"/>
  </si>
  <si>
    <t>石積が崩れていたりはらみだしていたりする部分は補修しましょう。</t>
    <rPh sb="0" eb="1">
      <t>イシ</t>
    </rPh>
    <rPh sb="1" eb="2">
      <t>ヅ</t>
    </rPh>
    <rPh sb="3" eb="4">
      <t>クズ</t>
    </rPh>
    <rPh sb="20" eb="22">
      <t>ブブン</t>
    </rPh>
    <rPh sb="23" eb="25">
      <t>ホシュウ</t>
    </rPh>
    <phoneticPr fontId="4"/>
  </si>
  <si>
    <t>2階建</t>
    <rPh sb="1" eb="2">
      <t>カイ</t>
    </rPh>
    <rPh sb="2" eb="3">
      <t>タ</t>
    </rPh>
    <phoneticPr fontId="4"/>
  </si>
  <si>
    <t>採用値（精算値）</t>
    <rPh sb="0" eb="2">
      <t>サイヨウ</t>
    </rPh>
    <rPh sb="2" eb="3">
      <t>チ</t>
    </rPh>
    <rPh sb="4" eb="6">
      <t>セイサン</t>
    </rPh>
    <rPh sb="6" eb="7">
      <t>チ</t>
    </rPh>
    <phoneticPr fontId="4"/>
  </si>
  <si>
    <t>１階床面積</t>
  </si>
  <si>
    <r>
      <t>ｍ</t>
    </r>
    <r>
      <rPr>
        <vertAlign val="superscript"/>
        <sz val="10"/>
        <rFont val="ＭＳ Ｐゴシック"/>
        <family val="3"/>
        <charset val="128"/>
      </rPr>
      <t>2</t>
    </r>
    <phoneticPr fontId="4"/>
  </si>
  <si>
    <t>昭和4年(1929年)</t>
    <rPh sb="0" eb="2">
      <t>ショウワ</t>
    </rPh>
    <rPh sb="3" eb="4">
      <t>ネン</t>
    </rPh>
    <rPh sb="9" eb="10">
      <t>ネン</t>
    </rPh>
    <phoneticPr fontId="4"/>
  </si>
  <si>
    <t>高い</t>
    <rPh sb="0" eb="1">
      <t>タカ</t>
    </rPh>
    <phoneticPr fontId="4"/>
  </si>
  <si>
    <t>石積み・ブロック積み施工</t>
    <rPh sb="0" eb="1">
      <t>イシ</t>
    </rPh>
    <rPh sb="1" eb="2">
      <t>ヅ</t>
    </rPh>
    <rPh sb="8" eb="9">
      <t>ツ</t>
    </rPh>
    <rPh sb="10" eb="12">
      <t>セコウ</t>
    </rPh>
    <phoneticPr fontId="4"/>
  </si>
  <si>
    <t>Ⅲひび割れのある無筋コンクリート造の基礎</t>
    <rPh sb="3" eb="4">
      <t>ワ</t>
    </rPh>
    <rPh sb="16" eb="17">
      <t>ゾウ</t>
    </rPh>
    <phoneticPr fontId="4"/>
  </si>
  <si>
    <t>外壁</t>
    <rPh sb="0" eb="2">
      <t>ガイヘキ</t>
    </rPh>
    <phoneticPr fontId="4"/>
  </si>
  <si>
    <t>立面の特徴</t>
    <rPh sb="0" eb="1">
      <t>リツ</t>
    </rPh>
    <rPh sb="1" eb="2">
      <t>メン</t>
    </rPh>
    <rPh sb="3" eb="5">
      <t>トクチョウ</t>
    </rPh>
    <phoneticPr fontId="4"/>
  </si>
  <si>
    <t>平面図（筋交い位置不明）</t>
    <rPh sb="0" eb="2">
      <t>ヘイメン</t>
    </rPh>
    <rPh sb="2" eb="3">
      <t>ズ</t>
    </rPh>
    <rPh sb="4" eb="6">
      <t>スジカ</t>
    </rPh>
    <rPh sb="7" eb="9">
      <t>イチ</t>
    </rPh>
    <rPh sb="9" eb="11">
      <t>フメイ</t>
    </rPh>
    <phoneticPr fontId="4"/>
  </si>
  <si>
    <t>部材に大きな欠きこみ、割れはない</t>
    <rPh sb="0" eb="1">
      <t>ブ</t>
    </rPh>
    <rPh sb="1" eb="2">
      <t>ザイ</t>
    </rPh>
    <rPh sb="3" eb="4">
      <t>オオ</t>
    </rPh>
    <rPh sb="6" eb="7">
      <t>カ</t>
    </rPh>
    <rPh sb="11" eb="12">
      <t>ワ</t>
    </rPh>
    <phoneticPr fontId="4"/>
  </si>
  <si>
    <t>区分</t>
    <rPh sb="0" eb="2">
      <t>クブン</t>
    </rPh>
    <phoneticPr fontId="4"/>
  </si>
  <si>
    <t>2階（採用）</t>
    <rPh sb="1" eb="2">
      <t>カイ</t>
    </rPh>
    <rPh sb="3" eb="5">
      <t>サイヨウ</t>
    </rPh>
    <phoneticPr fontId="4"/>
  </si>
  <si>
    <t>1階（採用）</t>
    <rPh sb="1" eb="2">
      <t>カイ</t>
    </rPh>
    <rPh sb="3" eb="5">
      <t>サイヨウ</t>
    </rPh>
    <phoneticPr fontId="4"/>
  </si>
  <si>
    <t>２階床面積</t>
  </si>
  <si>
    <t>昭和5年(1930年)</t>
    <rPh sb="0" eb="2">
      <t>ショウワ</t>
    </rPh>
    <rPh sb="3" eb="4">
      <t>ネン</t>
    </rPh>
    <rPh sb="9" eb="10">
      <t>ネン</t>
    </rPh>
    <phoneticPr fontId="4"/>
  </si>
  <si>
    <t>極めて高い</t>
    <rPh sb="0" eb="1">
      <t>キワ</t>
    </rPh>
    <rPh sb="3" eb="4">
      <t>タカ</t>
    </rPh>
    <phoneticPr fontId="4"/>
  </si>
  <si>
    <t>特別な対策を行っていない</t>
    <rPh sb="0" eb="2">
      <t>トクベツ</t>
    </rPh>
    <rPh sb="3" eb="5">
      <t>タイサク</t>
    </rPh>
    <rPh sb="6" eb="7">
      <t>オコナ</t>
    </rPh>
    <phoneticPr fontId="4"/>
  </si>
  <si>
    <t>Ⅲその他の玉石基礎</t>
    <rPh sb="3" eb="4">
      <t>タ</t>
    </rPh>
    <rPh sb="5" eb="7">
      <t>タマイシ</t>
    </rPh>
    <rPh sb="7" eb="9">
      <t>キソ</t>
    </rPh>
    <phoneticPr fontId="4"/>
  </si>
  <si>
    <t>建物の一体性が弱い場合、基礎を踏み外し建物に損傷を与える可能性があります。建物が一体で動くような工夫をする必要があります。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rPh sb="37" eb="39">
      <t>タテモノ</t>
    </rPh>
    <rPh sb="40" eb="42">
      <t>イッタイ</t>
    </rPh>
    <rPh sb="43" eb="44">
      <t>ウゴ</t>
    </rPh>
    <rPh sb="48" eb="50">
      <t>クフウ</t>
    </rPh>
    <rPh sb="53" eb="55">
      <t>ヒツヨウ</t>
    </rPh>
    <phoneticPr fontId="4"/>
  </si>
  <si>
    <t>ﾗｽﾓﾙﾀﾙ（土壁なし）</t>
    <rPh sb="7" eb="8">
      <t>ツチ</t>
    </rPh>
    <rPh sb="8" eb="9">
      <t>カベ</t>
    </rPh>
    <phoneticPr fontId="4"/>
  </si>
  <si>
    <t>整形でオーバーハングなし</t>
    <rPh sb="0" eb="2">
      <t>セイケイ</t>
    </rPh>
    <phoneticPr fontId="4"/>
  </si>
  <si>
    <t>有（1ｍ程度以内）</t>
    <rPh sb="0" eb="1">
      <t>アリ</t>
    </rPh>
    <rPh sb="4" eb="6">
      <t>テイド</t>
    </rPh>
    <rPh sb="6" eb="8">
      <t>イナイ</t>
    </rPh>
    <phoneticPr fontId="4"/>
  </si>
  <si>
    <t>平面図（筋交い位置明記）</t>
    <rPh sb="0" eb="2">
      <t>ヘイメン</t>
    </rPh>
    <rPh sb="2" eb="3">
      <t>ズ</t>
    </rPh>
    <rPh sb="4" eb="6">
      <t>スジカ</t>
    </rPh>
    <rPh sb="7" eb="9">
      <t>イチ</t>
    </rPh>
    <rPh sb="9" eb="11">
      <t>メイキ</t>
    </rPh>
    <phoneticPr fontId="4"/>
  </si>
  <si>
    <t>部材の欠損は確認不能</t>
    <rPh sb="0" eb="1">
      <t>ブ</t>
    </rPh>
    <rPh sb="1" eb="2">
      <t>ザイ</t>
    </rPh>
    <rPh sb="3" eb="5">
      <t>ケッソン</t>
    </rPh>
    <rPh sb="6" eb="8">
      <t>カクニン</t>
    </rPh>
    <rPh sb="8" eb="10">
      <t>フノウ</t>
    </rPh>
    <phoneticPr fontId="4"/>
  </si>
  <si>
    <t>変退色、さび、割れ、ずれ、欠落がある　　　　　　　　　　　　　　　　　　　　　　：劣化有</t>
    <phoneticPr fontId="4"/>
  </si>
  <si>
    <t>がけ地－特別な対策をしていない</t>
    <rPh sb="2" eb="3">
      <t>チ</t>
    </rPh>
    <rPh sb="4" eb="6">
      <t>トクベツ</t>
    </rPh>
    <rPh sb="7" eb="9">
      <t>タイサク</t>
    </rPh>
    <phoneticPr fontId="4"/>
  </si>
  <si>
    <t>地盤が崩れると、建物直下の地盤が崩壊する可能性があります。</t>
    <rPh sb="0" eb="2">
      <t>ジバン</t>
    </rPh>
    <rPh sb="3" eb="4">
      <t>クズ</t>
    </rPh>
    <rPh sb="8" eb="10">
      <t>タテモノ</t>
    </rPh>
    <rPh sb="10" eb="12">
      <t>チョッカ</t>
    </rPh>
    <rPh sb="13" eb="15">
      <t>ジバン</t>
    </rPh>
    <rPh sb="16" eb="18">
      <t>ホウカイ</t>
    </rPh>
    <rPh sb="20" eb="23">
      <t>カノウセイ</t>
    </rPh>
    <phoneticPr fontId="4"/>
  </si>
  <si>
    <t>軽い建物</t>
    <rPh sb="0" eb="1">
      <t>カル</t>
    </rPh>
    <rPh sb="2" eb="4">
      <t>タテモノ</t>
    </rPh>
    <phoneticPr fontId="4"/>
  </si>
  <si>
    <t>・・・プログラムでは4ｍ以上を1.15倍した状態が標準であり、4m未満を1.13倍としているためここでは補正しない</t>
    <rPh sb="12" eb="14">
      <t>イジョウ</t>
    </rPh>
    <rPh sb="19" eb="20">
      <t>バイ</t>
    </rPh>
    <rPh sb="22" eb="24">
      <t>ジョウタイ</t>
    </rPh>
    <rPh sb="25" eb="27">
      <t>ヒョウジュン</t>
    </rPh>
    <rPh sb="40" eb="41">
      <t>バイ</t>
    </rPh>
    <rPh sb="52" eb="54">
      <t>ホセイ</t>
    </rPh>
    <phoneticPr fontId="4"/>
  </si>
  <si>
    <t>延べ床面積</t>
  </si>
  <si>
    <t>昭和6年(1931年)</t>
    <rPh sb="0" eb="2">
      <t>ショウワ</t>
    </rPh>
    <rPh sb="3" eb="4">
      <t>ネン</t>
    </rPh>
    <rPh sb="9" eb="10">
      <t>ネン</t>
    </rPh>
    <phoneticPr fontId="4"/>
  </si>
  <si>
    <t>Ⅲその他の基礎（ブロック基礎など）</t>
    <rPh sb="3" eb="4">
      <t>タ</t>
    </rPh>
    <rPh sb="5" eb="7">
      <t>キソ</t>
    </rPh>
    <rPh sb="12" eb="14">
      <t>キソ</t>
    </rPh>
    <phoneticPr fontId="4"/>
  </si>
  <si>
    <t>鉄板＋ﾌﾟﾗｽﾀｰﾎﾞｰﾄﾞ等（土壁なし）</t>
    <rPh sb="0" eb="2">
      <t>テッパン</t>
    </rPh>
    <rPh sb="14" eb="15">
      <t>トウ</t>
    </rPh>
    <rPh sb="16" eb="18">
      <t>ツチカベ</t>
    </rPh>
    <phoneticPr fontId="4"/>
  </si>
  <si>
    <t>整形でオーバーハングが1ｍ以内</t>
    <rPh sb="0" eb="2">
      <t>セイケイ</t>
    </rPh>
    <rPh sb="13" eb="15">
      <t>イナイ</t>
    </rPh>
    <phoneticPr fontId="4"/>
  </si>
  <si>
    <t>有（1ｍ程度以上）→★★★診断対象外★★★</t>
    <rPh sb="0" eb="1">
      <t>アリ</t>
    </rPh>
    <rPh sb="4" eb="6">
      <t>テイド</t>
    </rPh>
    <rPh sb="6" eb="8">
      <t>イジョウ</t>
    </rPh>
    <rPh sb="13" eb="15">
      <t>シンダン</t>
    </rPh>
    <rPh sb="15" eb="18">
      <t>タイショウガイ</t>
    </rPh>
    <phoneticPr fontId="4"/>
  </si>
  <si>
    <t>筋かいに大きな欠きこみ、割れがある</t>
    <rPh sb="0" eb="1">
      <t>スジ</t>
    </rPh>
    <rPh sb="4" eb="5">
      <t>オオ</t>
    </rPh>
    <rPh sb="7" eb="8">
      <t>カ</t>
    </rPh>
    <rPh sb="12" eb="13">
      <t>ワ</t>
    </rPh>
    <phoneticPr fontId="4"/>
  </si>
  <si>
    <t>変退色、さび、割れ、ずれ、欠落がない　　　　　　　　　　　　　　　　　　　　　　：劣化無</t>
    <phoneticPr fontId="4"/>
  </si>
  <si>
    <t>地盤が崩れると、崩れた土砂が建物を押し出す可能性があります。</t>
    <rPh sb="0" eb="2">
      <t>ジバン</t>
    </rPh>
    <rPh sb="3" eb="4">
      <t>クズ</t>
    </rPh>
    <rPh sb="8" eb="9">
      <t>クズ</t>
    </rPh>
    <rPh sb="11" eb="13">
      <t>ドシャ</t>
    </rPh>
    <rPh sb="14" eb="16">
      <t>タテモノ</t>
    </rPh>
    <rPh sb="17" eb="18">
      <t>オ</t>
    </rPh>
    <rPh sb="19" eb="20">
      <t>ダ</t>
    </rPh>
    <rPh sb="21" eb="24">
      <t>カノウセイ</t>
    </rPh>
    <phoneticPr fontId="4"/>
  </si>
  <si>
    <t>重い建物</t>
    <rPh sb="0" eb="1">
      <t>オモ</t>
    </rPh>
    <rPh sb="2" eb="4">
      <t>タテモノ</t>
    </rPh>
    <phoneticPr fontId="4"/>
  </si>
  <si>
    <t>２．耐震診断の結果</t>
    <rPh sb="2" eb="4">
      <t>タイシン</t>
    </rPh>
    <rPh sb="4" eb="6">
      <t>シンダン</t>
    </rPh>
    <rPh sb="7" eb="9">
      <t>ケッカ</t>
    </rPh>
    <phoneticPr fontId="4"/>
  </si>
  <si>
    <t>昭和7年(1932年)</t>
    <rPh sb="0" eb="2">
      <t>ショウワ</t>
    </rPh>
    <rPh sb="3" eb="4">
      <t>ネン</t>
    </rPh>
    <rPh sb="9" eb="10">
      <t>ネン</t>
    </rPh>
    <phoneticPr fontId="4"/>
  </si>
  <si>
    <t>ｻｲﾃﾞｨﾝｸﾞ（土壁なし）</t>
    <rPh sb="9" eb="11">
      <t>ツチカベ</t>
    </rPh>
    <phoneticPr fontId="4"/>
  </si>
  <si>
    <t>非整形又はオーバーハング1ｍ以上→→★★★診断対象外★★★</t>
    <rPh sb="0" eb="1">
      <t>ヒ</t>
    </rPh>
    <rPh sb="1" eb="3">
      <t>セイケイ</t>
    </rPh>
    <rPh sb="3" eb="4">
      <t>マタ</t>
    </rPh>
    <rPh sb="14" eb="16">
      <t>イジョウ</t>
    </rPh>
    <phoneticPr fontId="4"/>
  </si>
  <si>
    <t>立面図</t>
    <rPh sb="0" eb="3">
      <t>リツメンズ</t>
    </rPh>
    <phoneticPr fontId="4"/>
  </si>
  <si>
    <t>筋かいに大きな欠きこみ、割れはない</t>
    <rPh sb="0" eb="1">
      <t>スジ</t>
    </rPh>
    <rPh sb="4" eb="5">
      <t>オオ</t>
    </rPh>
    <rPh sb="7" eb="8">
      <t>カ</t>
    </rPh>
    <rPh sb="12" eb="13">
      <t>ワ</t>
    </rPh>
    <phoneticPr fontId="4"/>
  </si>
  <si>
    <t>コンクリート擁壁を設置しましょう。</t>
    <rPh sb="6" eb="8">
      <t>ヨウヘキ</t>
    </rPh>
    <rPh sb="9" eb="11">
      <t>セッチ</t>
    </rPh>
    <phoneticPr fontId="4"/>
  </si>
  <si>
    <t>非常に重い建物</t>
    <rPh sb="0" eb="2">
      <t>ヒジョウ</t>
    </rPh>
    <rPh sb="3" eb="4">
      <t>オモ</t>
    </rPh>
    <rPh sb="5" eb="7">
      <t>タテモノ</t>
    </rPh>
    <phoneticPr fontId="4"/>
  </si>
  <si>
    <t>結果</t>
    <rPh sb="0" eb="2">
      <t>ケッカ</t>
    </rPh>
    <phoneticPr fontId="4"/>
  </si>
  <si>
    <t>昭和8年(1933年)</t>
    <rPh sb="0" eb="2">
      <t>ショウワ</t>
    </rPh>
    <rPh sb="3" eb="4">
      <t>ネン</t>
    </rPh>
    <rPh sb="9" eb="10">
      <t>ネン</t>
    </rPh>
    <phoneticPr fontId="4"/>
  </si>
  <si>
    <t>表層の地盤改良を行っている</t>
  </si>
  <si>
    <t>玉石、ブロック等を固定し、足固めを設置しましょう。</t>
    <rPh sb="0" eb="2">
      <t>タマイシ</t>
    </rPh>
    <rPh sb="7" eb="8">
      <t>トウ</t>
    </rPh>
    <rPh sb="9" eb="11">
      <t>コテイ</t>
    </rPh>
    <phoneticPr fontId="4"/>
  </si>
  <si>
    <t>ﾗｽﾓﾙﾀﾙ（土壁）</t>
    <rPh sb="7" eb="8">
      <t>ツチ</t>
    </rPh>
    <rPh sb="8" eb="9">
      <t>カベ</t>
    </rPh>
    <phoneticPr fontId="4"/>
  </si>
  <si>
    <t>筋かいの欠損は確認不能</t>
    <rPh sb="0" eb="1">
      <t>スジ</t>
    </rPh>
    <rPh sb="4" eb="6">
      <t>ケッソン</t>
    </rPh>
    <rPh sb="7" eb="9">
      <t>カクニン</t>
    </rPh>
    <rPh sb="9" eb="11">
      <t>フノウ</t>
    </rPh>
    <phoneticPr fontId="4"/>
  </si>
  <si>
    <t>水浸み痕、こけ、割れ、抜け節、ずれ、腐朽がある　　　　　　　　　　　　　　　 ：劣化有</t>
    <phoneticPr fontId="4"/>
  </si>
  <si>
    <t>３．現地調査結果</t>
    <rPh sb="2" eb="4">
      <t>ゲンチ</t>
    </rPh>
    <rPh sb="4" eb="6">
      <t>チョウサ</t>
    </rPh>
    <rPh sb="6" eb="8">
      <t>ケッカ</t>
    </rPh>
    <phoneticPr fontId="4"/>
  </si>
  <si>
    <t>入力時のワンポイントアドバイス②</t>
    <phoneticPr fontId="4"/>
  </si>
  <si>
    <t>昭和9年(1934年)</t>
    <rPh sb="0" eb="2">
      <t>ショウワ</t>
    </rPh>
    <rPh sb="3" eb="4">
      <t>ネン</t>
    </rPh>
    <rPh sb="9" eb="10">
      <t>ネン</t>
    </rPh>
    <phoneticPr fontId="4"/>
  </si>
  <si>
    <t>杭基礎である</t>
  </si>
  <si>
    <t>鉄板＋ﾌﾟﾗｽﾀｰﾎﾞｰﾄﾞ等（土壁）</t>
    <rPh sb="0" eb="2">
      <t>テッパン</t>
    </rPh>
    <rPh sb="14" eb="15">
      <t>トウ</t>
    </rPh>
    <rPh sb="16" eb="18">
      <t>ツチカベ</t>
    </rPh>
    <phoneticPr fontId="4"/>
  </si>
  <si>
    <t>ツーバイフォー、工業化住宅</t>
    <rPh sb="8" eb="11">
      <t>コウギョウカ</t>
    </rPh>
    <rPh sb="11" eb="13">
      <t>ジュウタク</t>
    </rPh>
    <phoneticPr fontId="4"/>
  </si>
  <si>
    <t>筋かいなし（伝統構法）</t>
    <rPh sb="0" eb="1">
      <t>スジ</t>
    </rPh>
    <rPh sb="6" eb="8">
      <t>デントウ</t>
    </rPh>
    <rPh sb="8" eb="9">
      <t>コウ</t>
    </rPh>
    <rPh sb="9" eb="10">
      <t>ホウ</t>
    </rPh>
    <phoneticPr fontId="4"/>
  </si>
  <si>
    <t>水浸み痕、こけ、割れ、抜け節、ずれ、腐朽がない　　　　　　　　　　　　　　　 ：劣化無</t>
    <phoneticPr fontId="4"/>
  </si>
  <si>
    <t>平屋建</t>
    <rPh sb="0" eb="2">
      <t>ヒラヤ</t>
    </rPh>
    <rPh sb="2" eb="3">
      <t>タ</t>
    </rPh>
    <phoneticPr fontId="4"/>
  </si>
  <si>
    <t>一般値（補正なし）</t>
    <rPh sb="0" eb="2">
      <t>イッパン</t>
    </rPh>
    <rPh sb="2" eb="3">
      <t>チ</t>
    </rPh>
    <rPh sb="4" eb="6">
      <t>ホセイ</t>
    </rPh>
    <phoneticPr fontId="4"/>
  </si>
  <si>
    <t>想定震度</t>
    <rPh sb="0" eb="2">
      <t>ソウテイ</t>
    </rPh>
    <rPh sb="2" eb="4">
      <t>シンド</t>
    </rPh>
    <phoneticPr fontId="4"/>
  </si>
  <si>
    <t>※地震マップより入力</t>
    <rPh sb="1" eb="3">
      <t>ジシン</t>
    </rPh>
    <rPh sb="8" eb="10">
      <t>ニュウリョク</t>
    </rPh>
    <phoneticPr fontId="4"/>
  </si>
  <si>
    <t>昭和10年(1935年)</t>
    <rPh sb="0" eb="2">
      <t>ショウワ</t>
    </rPh>
    <rPh sb="4" eb="5">
      <t>ネン</t>
    </rPh>
    <rPh sb="10" eb="11">
      <t>ネン</t>
    </rPh>
    <phoneticPr fontId="4"/>
  </si>
  <si>
    <t>特別な対策を行っていない</t>
  </si>
  <si>
    <t>ｻｲﾃﾞｨﾝｸﾞ（土壁）</t>
    <rPh sb="9" eb="11">
      <t>ツチカベ</t>
    </rPh>
    <phoneticPr fontId="4"/>
  </si>
  <si>
    <t>筋かいの有無</t>
    <rPh sb="0" eb="1">
      <t>スジ</t>
    </rPh>
    <rPh sb="4" eb="6">
      <t>ウム</t>
    </rPh>
    <phoneticPr fontId="4"/>
  </si>
  <si>
    <t>1階</t>
    <rPh sb="1" eb="2">
      <t>カイ</t>
    </rPh>
    <phoneticPr fontId="4"/>
  </si>
  <si>
    <t>「基礎」</t>
    <rPh sb="1" eb="3">
      <t>キソ</t>
    </rPh>
    <phoneticPr fontId="4"/>
  </si>
  <si>
    <t>昭和11年(1936年)</t>
    <rPh sb="0" eb="2">
      <t>ショウワ</t>
    </rPh>
    <rPh sb="4" eb="5">
      <t>ネン</t>
    </rPh>
    <rPh sb="10" eb="11">
      <t>ネン</t>
    </rPh>
    <phoneticPr fontId="4"/>
  </si>
  <si>
    <t>有→★★★診断対象外★★★</t>
    <rPh sb="0" eb="1">
      <t>アリ</t>
    </rPh>
    <phoneticPr fontId="4"/>
  </si>
  <si>
    <t>筋かいを図面で確認</t>
    <rPh sb="0" eb="1">
      <t>スジ</t>
    </rPh>
    <rPh sb="4" eb="6">
      <t>ズメン</t>
    </rPh>
    <rPh sb="7" eb="9">
      <t>カクニン</t>
    </rPh>
    <phoneticPr fontId="4"/>
  </si>
  <si>
    <t>こけ、割れ、ずれ、欠落、シール切れがある　　　　　　　　　　　　　　　　　　　 ：劣化有</t>
    <phoneticPr fontId="4"/>
  </si>
  <si>
    <t>地盤種別</t>
    <rPh sb="0" eb="2">
      <t>ジバン</t>
    </rPh>
    <rPh sb="2" eb="4">
      <t>シュベツ</t>
    </rPh>
    <phoneticPr fontId="4"/>
  </si>
  <si>
    <t xml:space="preserve">Ⅰ鉄筋コンクリート基礎を選択する場合
</t>
    <phoneticPr fontId="4"/>
  </si>
  <si>
    <t>昭和12年(1937年)</t>
    <rPh sb="0" eb="2">
      <t>ショウワ</t>
    </rPh>
    <rPh sb="4" eb="5">
      <t>ネン</t>
    </rPh>
    <rPh sb="10" eb="11">
      <t>ネン</t>
    </rPh>
    <phoneticPr fontId="4"/>
  </si>
  <si>
    <t>筋かいを目視で確認</t>
    <rPh sb="0" eb="1">
      <t>スジ</t>
    </rPh>
    <rPh sb="4" eb="6">
      <t>モクシ</t>
    </rPh>
    <rPh sb="7" eb="9">
      <t>カクニン</t>
    </rPh>
    <phoneticPr fontId="4"/>
  </si>
  <si>
    <t>こけ、割れ、ずれ、欠落、シール切れがない　　　　　　　　　　　　　　　　　　　 ：劣化無</t>
    <phoneticPr fontId="4"/>
  </si>
  <si>
    <t>地盤の対策</t>
    <rPh sb="0" eb="2">
      <t>ジバン</t>
    </rPh>
    <rPh sb="3" eb="5">
      <t>タイサク</t>
    </rPh>
    <phoneticPr fontId="4"/>
  </si>
  <si>
    <t xml:space="preserve">申込者等から聴き取り調査を行うこと
</t>
    <phoneticPr fontId="4"/>
  </si>
  <si>
    <t>昭和13年(1938年)</t>
    <rPh sb="0" eb="2">
      <t>ショウワ</t>
    </rPh>
    <rPh sb="4" eb="5">
      <t>ネン</t>
    </rPh>
    <rPh sb="10" eb="11">
      <t>ネン</t>
    </rPh>
    <phoneticPr fontId="4"/>
  </si>
  <si>
    <t>内壁</t>
    <rPh sb="0" eb="2">
      <t>ナイヘキ</t>
    </rPh>
    <phoneticPr fontId="4"/>
  </si>
  <si>
    <t>床仕様</t>
    <rPh sb="0" eb="1">
      <t>ユカ</t>
    </rPh>
    <rPh sb="1" eb="3">
      <t>シヨウ</t>
    </rPh>
    <phoneticPr fontId="4"/>
  </si>
  <si>
    <t>混構造</t>
    <rPh sb="0" eb="1">
      <t>コン</t>
    </rPh>
    <rPh sb="1" eb="3">
      <t>コウゾウ</t>
    </rPh>
    <phoneticPr fontId="4"/>
  </si>
  <si>
    <t>詳細図等</t>
    <rPh sb="0" eb="2">
      <t>ショウサイ</t>
    </rPh>
    <rPh sb="2" eb="3">
      <t>ズ</t>
    </rPh>
    <rPh sb="3" eb="4">
      <t>トウ</t>
    </rPh>
    <phoneticPr fontId="4"/>
  </si>
  <si>
    <t>筋かいを図面と目視で確認</t>
    <rPh sb="0" eb="1">
      <t>スジ</t>
    </rPh>
    <rPh sb="4" eb="6">
      <t>ズメン</t>
    </rPh>
    <rPh sb="7" eb="9">
      <t>モクシ</t>
    </rPh>
    <rPh sb="10" eb="12">
      <t>カクニン</t>
    </rPh>
    <phoneticPr fontId="4"/>
  </si>
  <si>
    <t>この診断では目視できない筋かいを旧図面が信頼できるものとし、あるものとして診断しています。実際の筋かいの状況により結果が相違する場合があります。</t>
    <rPh sb="2" eb="4">
      <t>シンダン</t>
    </rPh>
    <rPh sb="6" eb="8">
      <t>モクシ</t>
    </rPh>
    <rPh sb="12" eb="13">
      <t>スジ</t>
    </rPh>
    <rPh sb="16" eb="17">
      <t>キュウ</t>
    </rPh>
    <rPh sb="17" eb="19">
      <t>ズメン</t>
    </rPh>
    <rPh sb="20" eb="22">
      <t>シンライ</t>
    </rPh>
    <rPh sb="37" eb="39">
      <t>シンダン</t>
    </rPh>
    <rPh sb="45" eb="47">
      <t>ジッサイ</t>
    </rPh>
    <rPh sb="48" eb="49">
      <t>スジ</t>
    </rPh>
    <rPh sb="52" eb="54">
      <t>ジョウキョウ</t>
    </rPh>
    <rPh sb="57" eb="59">
      <t>ケッカ</t>
    </rPh>
    <rPh sb="60" eb="62">
      <t>ソウイ</t>
    </rPh>
    <rPh sb="64" eb="66">
      <t>バアイ</t>
    </rPh>
    <phoneticPr fontId="4"/>
  </si>
  <si>
    <t>地形　</t>
    <rPh sb="0" eb="2">
      <t>チケイ</t>
    </rPh>
    <phoneticPr fontId="4"/>
  </si>
  <si>
    <t>状況</t>
    <rPh sb="0" eb="2">
      <t>ジョウキョウ</t>
    </rPh>
    <phoneticPr fontId="4"/>
  </si>
  <si>
    <t>※土砂災害危険箇所は地震マップによる</t>
    <phoneticPr fontId="4"/>
  </si>
  <si>
    <t>昭和14年(1939年)</t>
    <rPh sb="0" eb="2">
      <t>ショウワ</t>
    </rPh>
    <rPh sb="4" eb="5">
      <t>ネン</t>
    </rPh>
    <rPh sb="10" eb="11">
      <t>ネン</t>
    </rPh>
    <phoneticPr fontId="4"/>
  </si>
  <si>
    <t>ﾎﾞｰﾄﾞ貼（土壁なし）</t>
    <rPh sb="5" eb="6">
      <t>ハ</t>
    </rPh>
    <rPh sb="7" eb="9">
      <t>ツチカベ</t>
    </rPh>
    <phoneticPr fontId="4"/>
  </si>
  <si>
    <t>Ⅰ：合板（構造用合板）</t>
    <rPh sb="2" eb="4">
      <t>ゴウハン</t>
    </rPh>
    <rPh sb="5" eb="8">
      <t>コウゾウヨウ</t>
    </rPh>
    <rPh sb="8" eb="10">
      <t>ゴウハン</t>
    </rPh>
    <phoneticPr fontId="4"/>
  </si>
  <si>
    <t>筋かいの有無は確認不能</t>
    <rPh sb="0" eb="1">
      <t>スジ</t>
    </rPh>
    <rPh sb="4" eb="6">
      <t>ウム</t>
    </rPh>
    <rPh sb="7" eb="9">
      <t>カクニン</t>
    </rPh>
    <rPh sb="9" eb="11">
      <t>フノウ</t>
    </rPh>
    <phoneticPr fontId="4"/>
  </si>
  <si>
    <t>変退色、さび、さび穴、ずれ、めくれ、目地空き、シール切れがある　　　　　 ：劣化有</t>
    <phoneticPr fontId="4"/>
  </si>
  <si>
    <t>この診断では旧図面がないため目視できた筋かいのみを評価しています。確認できない筋かいにより実際の評価は上がります。</t>
    <rPh sb="2" eb="4">
      <t>シンダン</t>
    </rPh>
    <rPh sb="6" eb="7">
      <t>キュウ</t>
    </rPh>
    <rPh sb="7" eb="9">
      <t>ズメン</t>
    </rPh>
    <rPh sb="14" eb="16">
      <t>モクシ</t>
    </rPh>
    <rPh sb="19" eb="20">
      <t>スジ</t>
    </rPh>
    <rPh sb="25" eb="27">
      <t>ヒョウカ</t>
    </rPh>
    <rPh sb="33" eb="35">
      <t>カクニン</t>
    </rPh>
    <rPh sb="39" eb="40">
      <t>スジ</t>
    </rPh>
    <rPh sb="45" eb="47">
      <t>ジッサイ</t>
    </rPh>
    <rPh sb="48" eb="50">
      <t>ヒョウカ</t>
    </rPh>
    <rPh sb="51" eb="52">
      <t>ア</t>
    </rPh>
    <phoneticPr fontId="4"/>
  </si>
  <si>
    <t>対策</t>
    <rPh sb="0" eb="2">
      <t>タイサク</t>
    </rPh>
    <phoneticPr fontId="4"/>
  </si>
  <si>
    <t>「建物重さ」</t>
    <rPh sb="1" eb="3">
      <t>タテモノ</t>
    </rPh>
    <rPh sb="3" eb="4">
      <t>オモ</t>
    </rPh>
    <phoneticPr fontId="4"/>
  </si>
  <si>
    <t>昭和15年(1940年)</t>
    <rPh sb="0" eb="2">
      <t>ショウワ</t>
    </rPh>
    <rPh sb="4" eb="5">
      <t>ネン</t>
    </rPh>
    <rPh sb="10" eb="11">
      <t>ネン</t>
    </rPh>
    <phoneticPr fontId="4"/>
  </si>
  <si>
    <t>ﾎﾞｰﾄﾞ貼（土壁）</t>
    <rPh sb="5" eb="6">
      <t>ハ</t>
    </rPh>
    <rPh sb="7" eb="9">
      <t>ツチカベ</t>
    </rPh>
    <phoneticPr fontId="4"/>
  </si>
  <si>
    <t>Ⅱ：火打ち＋荒板</t>
    <rPh sb="2" eb="3">
      <t>ヒ</t>
    </rPh>
    <rPh sb="3" eb="4">
      <t>ウ</t>
    </rPh>
    <rPh sb="6" eb="7">
      <t>アラ</t>
    </rPh>
    <rPh sb="7" eb="8">
      <t>イタ</t>
    </rPh>
    <phoneticPr fontId="4"/>
  </si>
  <si>
    <t>有（軽微な地下車庫程度のRC）</t>
    <rPh sb="0" eb="1">
      <t>アリ</t>
    </rPh>
    <rPh sb="2" eb="4">
      <t>ケイビ</t>
    </rPh>
    <rPh sb="5" eb="7">
      <t>チカ</t>
    </rPh>
    <rPh sb="7" eb="9">
      <t>シャコ</t>
    </rPh>
    <rPh sb="9" eb="11">
      <t>テイド</t>
    </rPh>
    <phoneticPr fontId="4"/>
  </si>
  <si>
    <t>有</t>
    <rPh sb="0" eb="1">
      <t>ア</t>
    </rPh>
    <phoneticPr fontId="4"/>
  </si>
  <si>
    <t>変退色、さび、さび穴、ずれ、めくれ、目地空き、シール切れがない 　　　　　：劣化無</t>
    <phoneticPr fontId="4"/>
  </si>
  <si>
    <t>この診断では目視できた筋かいのほか旧図面による筋かいはあるものとして診断しています。実際の状況により結果が相違する場合があります。</t>
    <rPh sb="2" eb="4">
      <t>シンダン</t>
    </rPh>
    <rPh sb="6" eb="8">
      <t>モクシ</t>
    </rPh>
    <rPh sb="11" eb="12">
      <t>スジ</t>
    </rPh>
    <rPh sb="17" eb="18">
      <t>キュウ</t>
    </rPh>
    <rPh sb="18" eb="20">
      <t>ズメン</t>
    </rPh>
    <rPh sb="23" eb="24">
      <t>スジ</t>
    </rPh>
    <rPh sb="34" eb="36">
      <t>シンダン</t>
    </rPh>
    <rPh sb="42" eb="44">
      <t>ジッサイ</t>
    </rPh>
    <rPh sb="45" eb="47">
      <t>ジョウキョウ</t>
    </rPh>
    <rPh sb="50" eb="52">
      <t>ケッカ</t>
    </rPh>
    <rPh sb="53" eb="55">
      <t>ソウイ</t>
    </rPh>
    <rPh sb="57" eb="59">
      <t>バアイ</t>
    </rPh>
    <phoneticPr fontId="4"/>
  </si>
  <si>
    <t>最低評点</t>
    <rPh sb="0" eb="2">
      <t>サイテイ</t>
    </rPh>
    <rPh sb="2" eb="4">
      <t>ヒョウテン</t>
    </rPh>
    <phoneticPr fontId="4"/>
  </si>
  <si>
    <t>※報告書のコメントに影響します</t>
    <rPh sb="1" eb="4">
      <t>ホウコクショ</t>
    </rPh>
    <rPh sb="10" eb="12">
      <t>エイキョウ</t>
    </rPh>
    <phoneticPr fontId="4"/>
  </si>
  <si>
    <t>報告書シートで建物重さを決定してから</t>
    <rPh sb="0" eb="3">
      <t>ホウコクショ</t>
    </rPh>
    <rPh sb="7" eb="9">
      <t>タテモノ</t>
    </rPh>
    <rPh sb="9" eb="10">
      <t>オモ</t>
    </rPh>
    <rPh sb="12" eb="14">
      <t>ケッテイ</t>
    </rPh>
    <phoneticPr fontId="4"/>
  </si>
  <si>
    <t>昭和16年(1941年)</t>
    <rPh sb="0" eb="2">
      <t>ショウワ</t>
    </rPh>
    <rPh sb="4" eb="5">
      <t>ネン</t>
    </rPh>
    <rPh sb="10" eb="11">
      <t>ネン</t>
    </rPh>
    <phoneticPr fontId="4"/>
  </si>
  <si>
    <t>ｼﾞｭﾗｸ塗等（土壁）</t>
    <rPh sb="5" eb="6">
      <t>ヌ</t>
    </rPh>
    <rPh sb="6" eb="7">
      <t>トウ</t>
    </rPh>
    <rPh sb="8" eb="10">
      <t>ツチカベ</t>
    </rPh>
    <phoneticPr fontId="4"/>
  </si>
  <si>
    <t>Ⅲ：火打ちなし</t>
    <rPh sb="2" eb="3">
      <t>ヒ</t>
    </rPh>
    <rPh sb="3" eb="4">
      <t>ウ</t>
    </rPh>
    <phoneticPr fontId="4"/>
  </si>
  <si>
    <t>有（軽微な下屋程度のS又は梁補強のS）</t>
    <rPh sb="0" eb="1">
      <t>アリ</t>
    </rPh>
    <rPh sb="2" eb="4">
      <t>ケイビ</t>
    </rPh>
    <rPh sb="5" eb="7">
      <t>ゲヤ</t>
    </rPh>
    <rPh sb="7" eb="9">
      <t>テイド</t>
    </rPh>
    <rPh sb="11" eb="12">
      <t>マタ</t>
    </rPh>
    <rPh sb="13" eb="14">
      <t>ハリ</t>
    </rPh>
    <rPh sb="14" eb="16">
      <t>ホキョウ</t>
    </rPh>
    <phoneticPr fontId="4"/>
  </si>
  <si>
    <t>壁の仕様が確認できる図面あり</t>
    <rPh sb="0" eb="1">
      <t>カベ</t>
    </rPh>
    <rPh sb="2" eb="4">
      <t>シヨウ</t>
    </rPh>
    <rPh sb="5" eb="7">
      <t>カクニン</t>
    </rPh>
    <rPh sb="10" eb="12">
      <t>ズメン</t>
    </rPh>
    <phoneticPr fontId="4"/>
  </si>
  <si>
    <t>この診断では目視できた筋かいがなく、旧図面もないため筋かいを評価していません。筋かいが存在すれば実際の評価は上がります。</t>
    <rPh sb="2" eb="4">
      <t>シンダン</t>
    </rPh>
    <rPh sb="6" eb="8">
      <t>モクシ</t>
    </rPh>
    <rPh sb="11" eb="12">
      <t>スジ</t>
    </rPh>
    <rPh sb="18" eb="19">
      <t>キュウ</t>
    </rPh>
    <rPh sb="19" eb="21">
      <t>ズメン</t>
    </rPh>
    <rPh sb="26" eb="27">
      <t>スジ</t>
    </rPh>
    <rPh sb="30" eb="32">
      <t>ヒョウカ</t>
    </rPh>
    <rPh sb="39" eb="40">
      <t>スジ</t>
    </rPh>
    <rPh sb="43" eb="45">
      <t>ソンザイ</t>
    </rPh>
    <rPh sb="48" eb="50">
      <t>ジッサイ</t>
    </rPh>
    <rPh sb="51" eb="53">
      <t>ヒョウカ</t>
    </rPh>
    <rPh sb="54" eb="55">
      <t>ア</t>
    </rPh>
    <phoneticPr fontId="4"/>
  </si>
  <si>
    <t>目標評点</t>
    <rPh sb="0" eb="2">
      <t>モクヒョウ</t>
    </rPh>
    <rPh sb="2" eb="4">
      <t>ヒョウテン</t>
    </rPh>
    <phoneticPr fontId="4"/>
  </si>
  <si>
    <t>評点</t>
    <rPh sb="0" eb="2">
      <t>ヒョウテン</t>
    </rPh>
    <phoneticPr fontId="4"/>
  </si>
  <si>
    <t>目標点</t>
    <rPh sb="0" eb="2">
      <t>モクヒョウ</t>
    </rPh>
    <rPh sb="2" eb="3">
      <t>テン</t>
    </rPh>
    <phoneticPr fontId="4"/>
  </si>
  <si>
    <t>評点差</t>
    <rPh sb="0" eb="2">
      <t>ヒョウテン</t>
    </rPh>
    <rPh sb="2" eb="3">
      <t>サ</t>
    </rPh>
    <phoneticPr fontId="4"/>
  </si>
  <si>
    <t>UP評点</t>
    <rPh sb="2" eb="4">
      <t>ヒョウテン</t>
    </rPh>
    <phoneticPr fontId="4"/>
  </si>
  <si>
    <t>屋根仕様</t>
    <rPh sb="0" eb="2">
      <t>ヤネ</t>
    </rPh>
    <rPh sb="2" eb="4">
      <t>シヨウ</t>
    </rPh>
    <phoneticPr fontId="4"/>
  </si>
  <si>
    <t>建物重さを選択</t>
    <rPh sb="0" eb="2">
      <t>タテモノ</t>
    </rPh>
    <rPh sb="2" eb="3">
      <t>オモ</t>
    </rPh>
    <rPh sb="5" eb="7">
      <t>センタク</t>
    </rPh>
    <phoneticPr fontId="4"/>
  </si>
  <si>
    <t>昭和17年(1942年)</t>
    <rPh sb="0" eb="2">
      <t>ショウワ</t>
    </rPh>
    <rPh sb="4" eb="5">
      <t>ネン</t>
    </rPh>
    <rPh sb="10" eb="11">
      <t>ネン</t>
    </rPh>
    <phoneticPr fontId="4"/>
  </si>
  <si>
    <t>構造図等</t>
    <rPh sb="0" eb="3">
      <t>コウゾウズ</t>
    </rPh>
    <rPh sb="3" eb="4">
      <t>トウ</t>
    </rPh>
    <phoneticPr fontId="4"/>
  </si>
  <si>
    <t>接合金物</t>
    <rPh sb="0" eb="2">
      <t>セツゴウ</t>
    </rPh>
    <rPh sb="2" eb="4">
      <t>カナモノ</t>
    </rPh>
    <phoneticPr fontId="4"/>
  </si>
  <si>
    <t>こけ、0.3mm以上の亀裂、剥落がある                                　　　　　        ：劣化有</t>
    <phoneticPr fontId="4"/>
  </si>
  <si>
    <t>この診断では、目視及び旧図面により、筋かいがない（伝統構法）として診断しています。筋かいが存在すれば実際の評価は上がります。</t>
    <rPh sb="7" eb="9">
      <t>モクシ</t>
    </rPh>
    <rPh sb="9" eb="10">
      <t>オヨ</t>
    </rPh>
    <rPh sb="11" eb="12">
      <t>キュウ</t>
    </rPh>
    <rPh sb="12" eb="14">
      <t>ズメン</t>
    </rPh>
    <rPh sb="18" eb="19">
      <t>スジ</t>
    </rPh>
    <rPh sb="25" eb="27">
      <t>デントウ</t>
    </rPh>
    <rPh sb="27" eb="29">
      <t>コウホウ</t>
    </rPh>
    <rPh sb="33" eb="35">
      <t>シンダン</t>
    </rPh>
    <phoneticPr fontId="4"/>
  </si>
  <si>
    <t>2階X方向</t>
    <rPh sb="1" eb="2">
      <t>カイ</t>
    </rPh>
    <rPh sb="3" eb="5">
      <t>ホウコウ</t>
    </rPh>
    <phoneticPr fontId="4"/>
  </si>
  <si>
    <t>2階""の時""</t>
    <rPh sb="1" eb="2">
      <t>カイ</t>
    </rPh>
    <rPh sb="5" eb="6">
      <t>トキ</t>
    </rPh>
    <phoneticPr fontId="4"/>
  </si>
  <si>
    <t>外壁仕様</t>
    <rPh sb="0" eb="1">
      <t>ガイ</t>
    </rPh>
    <rPh sb="1" eb="2">
      <t>カベ</t>
    </rPh>
    <rPh sb="2" eb="4">
      <t>シヨウ</t>
    </rPh>
    <phoneticPr fontId="4"/>
  </si>
  <si>
    <t>昭和18年(1943年)</t>
    <rPh sb="0" eb="2">
      <t>ショウワ</t>
    </rPh>
    <rPh sb="4" eb="5">
      <t>ネン</t>
    </rPh>
    <rPh sb="10" eb="11">
      <t>ネン</t>
    </rPh>
    <phoneticPr fontId="4"/>
  </si>
  <si>
    <t>吹き抜け</t>
    <rPh sb="0" eb="1">
      <t>フ</t>
    </rPh>
    <rPh sb="2" eb="3">
      <t>ヌ</t>
    </rPh>
    <phoneticPr fontId="4"/>
  </si>
  <si>
    <t>こけ、0.3mm以上の亀裂、剥落がない                    　　　       　　             ：劣化無</t>
    <phoneticPr fontId="4"/>
  </si>
  <si>
    <t>2階Y方向</t>
    <rPh sb="1" eb="2">
      <t>カイ</t>
    </rPh>
    <rPh sb="3" eb="5">
      <t>ホウコウ</t>
    </rPh>
    <phoneticPr fontId="4"/>
  </si>
  <si>
    <t>内壁仕様</t>
    <rPh sb="0" eb="2">
      <t>ナイヘキ</t>
    </rPh>
    <rPh sb="2" eb="4">
      <t>シヨウ</t>
    </rPh>
    <phoneticPr fontId="4"/>
  </si>
  <si>
    <t>「床仕様」</t>
    <rPh sb="1" eb="2">
      <t>ユカ</t>
    </rPh>
    <rPh sb="2" eb="4">
      <t>シヨウ</t>
    </rPh>
    <phoneticPr fontId="4"/>
  </si>
  <si>
    <t>昭和19年(1944年)</t>
    <rPh sb="0" eb="2">
      <t>ショウワ</t>
    </rPh>
    <rPh sb="4" eb="5">
      <t>ネン</t>
    </rPh>
    <rPh sb="10" eb="11">
      <t>ネン</t>
    </rPh>
    <phoneticPr fontId="4"/>
  </si>
  <si>
    <t>なし</t>
    <phoneticPr fontId="4"/>
  </si>
  <si>
    <t>基礎伏図、梁伏図</t>
    <rPh sb="0" eb="2">
      <t>キソ</t>
    </rPh>
    <rPh sb="2" eb="3">
      <t>フ</t>
    </rPh>
    <rPh sb="3" eb="4">
      <t>ズ</t>
    </rPh>
    <rPh sb="5" eb="6">
      <t>ハリ</t>
    </rPh>
    <rPh sb="6" eb="7">
      <t>フ</t>
    </rPh>
    <rPh sb="7" eb="8">
      <t>ズ</t>
    </rPh>
    <phoneticPr fontId="4"/>
  </si>
  <si>
    <t>1階X方向</t>
    <rPh sb="1" eb="2">
      <t>カイ</t>
    </rPh>
    <rPh sb="3" eb="5">
      <t>ホウコウ</t>
    </rPh>
    <phoneticPr fontId="4"/>
  </si>
  <si>
    <t>建物の重さ</t>
    <rPh sb="0" eb="2">
      <t>タテモノ</t>
    </rPh>
    <rPh sb="3" eb="4">
      <t>オモ</t>
    </rPh>
    <phoneticPr fontId="4"/>
  </si>
  <si>
    <t>#N/Aが表示されるときは仕様が未入力です</t>
    <rPh sb="5" eb="7">
      <t>ヒョウジ</t>
    </rPh>
    <rPh sb="13" eb="15">
      <t>シヨウ</t>
    </rPh>
    <rPh sb="16" eb="19">
      <t>ミニュウリョク</t>
    </rPh>
    <phoneticPr fontId="4"/>
  </si>
  <si>
    <t xml:space="preserve">Ⅰ合板（構造用合板）を選択する場合は
</t>
    <phoneticPr fontId="4"/>
  </si>
  <si>
    <t>昭和20年(1945年)</t>
    <rPh sb="0" eb="2">
      <t>ショウワ</t>
    </rPh>
    <rPh sb="4" eb="5">
      <t>ネン</t>
    </rPh>
    <rPh sb="10" eb="11">
      <t>ネン</t>
    </rPh>
    <phoneticPr fontId="4"/>
  </si>
  <si>
    <t>4ｍ未満の吹き抜けあり</t>
    <rPh sb="2" eb="4">
      <t>ミマン</t>
    </rPh>
    <rPh sb="5" eb="6">
      <t>フ</t>
    </rPh>
    <rPh sb="7" eb="8">
      <t>ヌ</t>
    </rPh>
    <phoneticPr fontId="4"/>
  </si>
  <si>
    <t>伝統工法型木造住宅部分</t>
    <rPh sb="0" eb="2">
      <t>デントウ</t>
    </rPh>
    <rPh sb="2" eb="4">
      <t>コウホウ</t>
    </rPh>
    <rPh sb="4" eb="5">
      <t>ガタ</t>
    </rPh>
    <rPh sb="5" eb="7">
      <t>モクゾウ</t>
    </rPh>
    <rPh sb="7" eb="9">
      <t>ジュウタク</t>
    </rPh>
    <rPh sb="9" eb="11">
      <t>ブブン</t>
    </rPh>
    <phoneticPr fontId="4"/>
  </si>
  <si>
    <t>軸組図</t>
    <rPh sb="0" eb="1">
      <t>ジク</t>
    </rPh>
    <rPh sb="1" eb="2">
      <t>グミ</t>
    </rPh>
    <rPh sb="2" eb="3">
      <t>ズ</t>
    </rPh>
    <phoneticPr fontId="4"/>
  </si>
  <si>
    <t>確認不能</t>
    <rPh sb="0" eb="2">
      <t>カクニン</t>
    </rPh>
    <rPh sb="2" eb="4">
      <t>フノウ</t>
    </rPh>
    <phoneticPr fontId="4"/>
  </si>
  <si>
    <t>水浸み痕、こけ、腐朽、蟻道、蟻害がある                   　　　     　　           ：劣化有</t>
    <phoneticPr fontId="4"/>
  </si>
  <si>
    <t>1階Y方向</t>
    <rPh sb="1" eb="2">
      <t>カイ</t>
    </rPh>
    <rPh sb="3" eb="5">
      <t>ホウコウ</t>
    </rPh>
    <phoneticPr fontId="4"/>
  </si>
  <si>
    <t>特徴</t>
    <rPh sb="0" eb="2">
      <t>トクチョウ</t>
    </rPh>
    <phoneticPr fontId="4"/>
  </si>
  <si>
    <t xml:space="preserve">釘打ち間隔、根太間隔の調査が必要
</t>
    <phoneticPr fontId="4"/>
  </si>
  <si>
    <t>昭和21年(1946年)</t>
    <rPh sb="0" eb="2">
      <t>ショウワ</t>
    </rPh>
    <rPh sb="4" eb="5">
      <t>ネン</t>
    </rPh>
    <rPh sb="10" eb="11">
      <t>ネン</t>
    </rPh>
    <phoneticPr fontId="4"/>
  </si>
  <si>
    <t>4ｍ以上の吹き抜けあり</t>
    <rPh sb="2" eb="4">
      <t>イジョウ</t>
    </rPh>
    <rPh sb="5" eb="6">
      <t>フ</t>
    </rPh>
    <rPh sb="7" eb="8">
      <t>ヌ</t>
    </rPh>
    <phoneticPr fontId="4"/>
  </si>
  <si>
    <t>基礎伏図、梁伏図＋軸組図</t>
    <rPh sb="0" eb="2">
      <t>キソ</t>
    </rPh>
    <rPh sb="2" eb="3">
      <t>フ</t>
    </rPh>
    <rPh sb="3" eb="4">
      <t>ズ</t>
    </rPh>
    <rPh sb="5" eb="6">
      <t>ハリ</t>
    </rPh>
    <rPh sb="6" eb="7">
      <t>フ</t>
    </rPh>
    <rPh sb="7" eb="8">
      <t>ズ</t>
    </rPh>
    <rPh sb="9" eb="10">
      <t>ジク</t>
    </rPh>
    <rPh sb="10" eb="11">
      <t>グ</t>
    </rPh>
    <rPh sb="11" eb="12">
      <t>ズ</t>
    </rPh>
    <phoneticPr fontId="4"/>
  </si>
  <si>
    <t>水浸み痕、こけ、腐朽、蟻道、蟻害がない                  　　　      　　           ：劣化無</t>
    <phoneticPr fontId="4"/>
  </si>
  <si>
    <t>※最低評点が0.8未満の場合は1.1, 1.0未満の場合は最低評点+0.3,1.5未満の場合は1.5, 1.5以上の場合は算出なしとします。</t>
    <rPh sb="1" eb="3">
      <t>サイテイ</t>
    </rPh>
    <rPh sb="3" eb="5">
      <t>ヒョウテン</t>
    </rPh>
    <rPh sb="9" eb="11">
      <t>ミマン</t>
    </rPh>
    <rPh sb="12" eb="14">
      <t>バアイ</t>
    </rPh>
    <rPh sb="23" eb="25">
      <t>ミマン</t>
    </rPh>
    <rPh sb="26" eb="28">
      <t>バアイ</t>
    </rPh>
    <rPh sb="29" eb="31">
      <t>サイテイ</t>
    </rPh>
    <rPh sb="31" eb="33">
      <t>ヒョウテン</t>
    </rPh>
    <rPh sb="41" eb="43">
      <t>ミマン</t>
    </rPh>
    <rPh sb="44" eb="46">
      <t>バアイ</t>
    </rPh>
    <rPh sb="55" eb="57">
      <t>イジョウ</t>
    </rPh>
    <rPh sb="58" eb="60">
      <t>バアイ</t>
    </rPh>
    <rPh sb="61" eb="63">
      <t>サンシュツ</t>
    </rPh>
    <phoneticPr fontId="4"/>
  </si>
  <si>
    <t>短辺幅</t>
    <rPh sb="0" eb="2">
      <t>タンペン</t>
    </rPh>
    <rPh sb="2" eb="3">
      <t>ハバ</t>
    </rPh>
    <phoneticPr fontId="4"/>
  </si>
  <si>
    <t>昭和22年(1947年)</t>
    <rPh sb="0" eb="2">
      <t>ショウワ</t>
    </rPh>
    <rPh sb="4" eb="5">
      <t>ネン</t>
    </rPh>
    <rPh sb="10" eb="11">
      <t>ネン</t>
    </rPh>
    <phoneticPr fontId="4"/>
  </si>
  <si>
    <t>有（方法1：筋交い補強あり）</t>
    <rPh sb="0" eb="1">
      <t>アリ</t>
    </rPh>
    <rPh sb="2" eb="4">
      <t>ホウホウ</t>
    </rPh>
    <rPh sb="6" eb="8">
      <t>スジカ</t>
    </rPh>
    <rPh sb="9" eb="11">
      <t>ホキョウ</t>
    </rPh>
    <phoneticPr fontId="4"/>
  </si>
  <si>
    <t>ゆるみ、錆、腐食等がある</t>
    <rPh sb="4" eb="5">
      <t>サ</t>
    </rPh>
    <rPh sb="6" eb="8">
      <t>フショク</t>
    </rPh>
    <rPh sb="8" eb="9">
      <t>トウ</t>
    </rPh>
    <phoneticPr fontId="4"/>
  </si>
  <si>
    <t>「接合部」</t>
    <rPh sb="1" eb="3">
      <t>セツゴウ</t>
    </rPh>
    <rPh sb="3" eb="4">
      <t>ブ</t>
    </rPh>
    <phoneticPr fontId="4"/>
  </si>
  <si>
    <t>昭和23年(1948年)</t>
    <rPh sb="0" eb="2">
      <t>ショウワ</t>
    </rPh>
    <rPh sb="4" eb="5">
      <t>ネン</t>
    </rPh>
    <rPh sb="10" eb="11">
      <t>ネン</t>
    </rPh>
    <phoneticPr fontId="4"/>
  </si>
  <si>
    <t>有（方法2：筋交い補強なし）</t>
    <rPh sb="0" eb="1">
      <t>アリ</t>
    </rPh>
    <rPh sb="2" eb="4">
      <t>ホウホウ</t>
    </rPh>
    <rPh sb="6" eb="8">
      <t>スジカ</t>
    </rPh>
    <rPh sb="9" eb="11">
      <t>ホキョウ</t>
    </rPh>
    <phoneticPr fontId="4"/>
  </si>
  <si>
    <t>ゆるみ、錆、腐食等はない</t>
    <rPh sb="4" eb="5">
      <t>サ</t>
    </rPh>
    <rPh sb="6" eb="8">
      <t>フショク</t>
    </rPh>
    <rPh sb="8" eb="9">
      <t>トウ</t>
    </rPh>
    <phoneticPr fontId="4"/>
  </si>
  <si>
    <t>水浸み痕、こけ、割れ、抜け節、ずれ、腐朽がある           　　　      　　      ：劣化有</t>
    <phoneticPr fontId="4"/>
  </si>
  <si>
    <t>概算コスト算出用</t>
    <rPh sb="0" eb="2">
      <t>ガイサン</t>
    </rPh>
    <rPh sb="5" eb="7">
      <t>サンシュツ</t>
    </rPh>
    <rPh sb="7" eb="8">
      <t>ヨウ</t>
    </rPh>
    <phoneticPr fontId="4"/>
  </si>
  <si>
    <t>※aは回帰直線傾き(単位費用)、bは回帰直線の切片</t>
    <rPh sb="3" eb="5">
      <t>カイキ</t>
    </rPh>
    <rPh sb="5" eb="7">
      <t>チョクセン</t>
    </rPh>
    <rPh sb="7" eb="8">
      <t>カタム</t>
    </rPh>
    <rPh sb="10" eb="12">
      <t>タンイ</t>
    </rPh>
    <rPh sb="12" eb="14">
      <t>ヒヨウ</t>
    </rPh>
    <rPh sb="18" eb="20">
      <t>カイキ</t>
    </rPh>
    <rPh sb="20" eb="22">
      <t>チョクセン</t>
    </rPh>
    <rPh sb="23" eb="25">
      <t>セッペン</t>
    </rPh>
    <phoneticPr fontId="4"/>
  </si>
  <si>
    <t xml:space="preserve">平屋建の場合は「Ⅳ」を選択
</t>
    <phoneticPr fontId="4"/>
  </si>
  <si>
    <t>昭和24年(1949年)</t>
    <rPh sb="0" eb="2">
      <t>ショウワ</t>
    </rPh>
    <rPh sb="4" eb="5">
      <t>ネン</t>
    </rPh>
    <rPh sb="10" eb="11">
      <t>ネン</t>
    </rPh>
    <phoneticPr fontId="4"/>
  </si>
  <si>
    <t>主要な柱径</t>
    <rPh sb="0" eb="2">
      <t>シュヨウ</t>
    </rPh>
    <rPh sb="3" eb="4">
      <t>ハシラ</t>
    </rPh>
    <rPh sb="4" eb="5">
      <t>ケイ</t>
    </rPh>
    <phoneticPr fontId="4"/>
  </si>
  <si>
    <t>現地建築物との相違</t>
    <rPh sb="0" eb="2">
      <t>ゲンチ</t>
    </rPh>
    <rPh sb="2" eb="5">
      <t>ケンチクブツ</t>
    </rPh>
    <rPh sb="7" eb="9">
      <t>ソウイ</t>
    </rPh>
    <phoneticPr fontId="4"/>
  </si>
  <si>
    <t>金物無し（問題有）</t>
    <rPh sb="0" eb="2">
      <t>カナモノ</t>
    </rPh>
    <rPh sb="2" eb="3">
      <t>ナシ</t>
    </rPh>
    <rPh sb="5" eb="7">
      <t>モンダイ</t>
    </rPh>
    <rPh sb="7" eb="8">
      <t>アリ</t>
    </rPh>
    <phoneticPr fontId="4"/>
  </si>
  <si>
    <t>水浸み痕、こけ、割れ、抜け節、ずれ、腐朽がない           　　　     　　       ：劣化無</t>
    <phoneticPr fontId="4"/>
  </si>
  <si>
    <t>共通</t>
    <phoneticPr fontId="4"/>
  </si>
  <si>
    <t>２階建てで「Ⅲ」を選択の場合は</t>
    <phoneticPr fontId="4"/>
  </si>
  <si>
    <t>昭和25年(1950年)</t>
    <rPh sb="0" eb="2">
      <t>ショウワ</t>
    </rPh>
    <rPh sb="4" eb="5">
      <t>ネン</t>
    </rPh>
    <rPh sb="10" eb="11">
      <t>ネン</t>
    </rPh>
    <phoneticPr fontId="4"/>
  </si>
  <si>
    <t>120ｍｍ未満</t>
    <rPh sb="5" eb="7">
      <t>ミマン</t>
    </rPh>
    <phoneticPr fontId="4"/>
  </si>
  <si>
    <t>(イ)</t>
    <phoneticPr fontId="4"/>
  </si>
  <si>
    <t>ｲﾝﾌﾚｰﾀ</t>
    <phoneticPr fontId="4"/>
  </si>
  <si>
    <t>平面図に通し柱位置を明記</t>
    <phoneticPr fontId="4"/>
  </si>
  <si>
    <t>昭和26年(1951年)</t>
    <rPh sb="0" eb="2">
      <t>ショウワ</t>
    </rPh>
    <rPh sb="4" eb="5">
      <t>ネン</t>
    </rPh>
    <rPh sb="10" eb="11">
      <t>ネン</t>
    </rPh>
    <phoneticPr fontId="4"/>
  </si>
  <si>
    <t>120ｍｍ以上</t>
    <rPh sb="5" eb="7">
      <t>イジョウ</t>
    </rPh>
    <phoneticPr fontId="4"/>
  </si>
  <si>
    <t>床下部分</t>
    <rPh sb="0" eb="2">
      <t>ユカシタ</t>
    </rPh>
    <rPh sb="2" eb="4">
      <t>ブブン</t>
    </rPh>
    <phoneticPr fontId="4"/>
  </si>
  <si>
    <t>こけ、割れ、ずれ、欠落、シール切れがある                    　　　　　            ：劣化有</t>
    <phoneticPr fontId="4"/>
  </si>
  <si>
    <t>(ロ)</t>
    <phoneticPr fontId="4"/>
  </si>
  <si>
    <t>消費税</t>
    <rPh sb="0" eb="3">
      <t>ショウヒゼイ</t>
    </rPh>
    <phoneticPr fontId="4"/>
  </si>
  <si>
    <t>接合部</t>
    <rPh sb="0" eb="2">
      <t>セツゴウ</t>
    </rPh>
    <rPh sb="2" eb="3">
      <t>ブ</t>
    </rPh>
    <phoneticPr fontId="4"/>
  </si>
  <si>
    <t>昭和27年(1952年)</t>
    <rPh sb="0" eb="2">
      <t>ショウワ</t>
    </rPh>
    <rPh sb="4" eb="5">
      <t>ネン</t>
    </rPh>
    <rPh sb="10" eb="11">
      <t>ネン</t>
    </rPh>
    <phoneticPr fontId="4"/>
  </si>
  <si>
    <t>足固め、根がらみ等で固められている（問題無）</t>
    <rPh sb="0" eb="2">
      <t>アシガタ</t>
    </rPh>
    <rPh sb="4" eb="5">
      <t>ネ</t>
    </rPh>
    <rPh sb="8" eb="9">
      <t>トウ</t>
    </rPh>
    <rPh sb="10" eb="11">
      <t>カタ</t>
    </rPh>
    <rPh sb="18" eb="20">
      <t>モンダイ</t>
    </rPh>
    <rPh sb="20" eb="21">
      <t>ナ</t>
    </rPh>
    <phoneticPr fontId="4"/>
  </si>
  <si>
    <t>こけ、割れ、ずれ、欠落、シール切れがない                     　　　     　　      ：劣化無</t>
    <phoneticPr fontId="4"/>
  </si>
  <si>
    <t>2階建</t>
    <rPh sb="1" eb="2">
      <t>カイ</t>
    </rPh>
    <rPh sb="2" eb="3">
      <t>ダ</t>
    </rPh>
    <phoneticPr fontId="4"/>
  </si>
  <si>
    <t>平屋</t>
    <rPh sb="0" eb="2">
      <t>ヒラヤ</t>
    </rPh>
    <phoneticPr fontId="4"/>
  </si>
  <si>
    <t>使用履歴</t>
    <rPh sb="0" eb="2">
      <t>シヨウ</t>
    </rPh>
    <rPh sb="2" eb="4">
      <t>リレキ</t>
    </rPh>
    <phoneticPr fontId="4"/>
  </si>
  <si>
    <t>※最終年を入力↓</t>
    <rPh sb="1" eb="3">
      <t>サイシュウ</t>
    </rPh>
    <rPh sb="3" eb="4">
      <t>ネン</t>
    </rPh>
    <rPh sb="5" eb="7">
      <t>ニュウリョク</t>
    </rPh>
    <phoneticPr fontId="4"/>
  </si>
  <si>
    <t>昭和28年(1953年)</t>
    <rPh sb="0" eb="2">
      <t>ショウワ</t>
    </rPh>
    <rPh sb="4" eb="5">
      <t>ネン</t>
    </rPh>
    <rPh sb="10" eb="11">
      <t>ネン</t>
    </rPh>
    <phoneticPr fontId="4"/>
  </si>
  <si>
    <t>足固め、根がらみ等がない（問題有）</t>
    <rPh sb="0" eb="2">
      <t>アシガタ</t>
    </rPh>
    <rPh sb="4" eb="5">
      <t>ネ</t>
    </rPh>
    <rPh sb="8" eb="9">
      <t>トウ</t>
    </rPh>
    <rPh sb="13" eb="15">
      <t>モンダイ</t>
    </rPh>
    <rPh sb="15" eb="16">
      <t>ア</t>
    </rPh>
    <phoneticPr fontId="4"/>
  </si>
  <si>
    <t>(ハ)</t>
    <phoneticPr fontId="4"/>
  </si>
  <si>
    <t>a</t>
    <phoneticPr fontId="4"/>
  </si>
  <si>
    <t>小数点5桁目で四捨五入</t>
    <rPh sb="0" eb="3">
      <t>ショウスウテン</t>
    </rPh>
    <rPh sb="4" eb="5">
      <t>ケタ</t>
    </rPh>
    <rPh sb="5" eb="6">
      <t>メ</t>
    </rPh>
    <rPh sb="7" eb="11">
      <t>シシャゴニュウ</t>
    </rPh>
    <phoneticPr fontId="4"/>
  </si>
  <si>
    <t>回帰直線</t>
    <rPh sb="0" eb="2">
      <t>カイキ</t>
    </rPh>
    <rPh sb="2" eb="4">
      <t>チョクセン</t>
    </rPh>
    <phoneticPr fontId="4"/>
  </si>
  <si>
    <t>増築</t>
    <rPh sb="0" eb="2">
      <t>ゾウチク</t>
    </rPh>
    <phoneticPr fontId="4"/>
  </si>
  <si>
    <t>有無/年</t>
    <rPh sb="0" eb="1">
      <t>ア</t>
    </rPh>
    <rPh sb="1" eb="2">
      <t>ナ</t>
    </rPh>
    <rPh sb="3" eb="4">
      <t>ネン</t>
    </rPh>
    <phoneticPr fontId="4"/>
  </si>
  <si>
    <t>入力時のワンポイントアドバイス③</t>
    <rPh sb="0" eb="3">
      <t>ニュウリョクジ</t>
    </rPh>
    <phoneticPr fontId="4"/>
  </si>
  <si>
    <t>昭和29年(1954年)</t>
    <rPh sb="0" eb="2">
      <t>ショウワ</t>
    </rPh>
    <rPh sb="4" eb="5">
      <t>ネン</t>
    </rPh>
    <rPh sb="10" eb="11">
      <t>ネン</t>
    </rPh>
    <phoneticPr fontId="4"/>
  </si>
  <si>
    <t>Ⅰ：平成12年建設省告示1460号に適合する仕様</t>
    <rPh sb="2" eb="4">
      <t>ヘイセイ</t>
    </rPh>
    <rPh sb="6" eb="7">
      <t>ネン</t>
    </rPh>
    <rPh sb="7" eb="10">
      <t>ケンセツショウ</t>
    </rPh>
    <rPh sb="10" eb="12">
      <t>コクジ</t>
    </rPh>
    <phoneticPr fontId="4"/>
  </si>
  <si>
    <t>変退色、さび、さび穴、ずれ、めくれ、目地空き、シール切れがある　　　　　 ：劣化有</t>
    <rPh sb="26" eb="27">
      <t>キ</t>
    </rPh>
    <phoneticPr fontId="4"/>
  </si>
  <si>
    <t>(ハ)'</t>
    <phoneticPr fontId="4"/>
  </si>
  <si>
    <t>a補正後</t>
    <rPh sb="1" eb="3">
      <t>ホセイ</t>
    </rPh>
    <rPh sb="3" eb="4">
      <t>ゴ</t>
    </rPh>
    <phoneticPr fontId="4"/>
  </si>
  <si>
    <t>入力不要</t>
    <rPh sb="0" eb="2">
      <t>ニュウリョク</t>
    </rPh>
    <rPh sb="2" eb="4">
      <t>フヨウ</t>
    </rPh>
    <phoneticPr fontId="4"/>
  </si>
  <si>
    <t>b-1σ</t>
    <phoneticPr fontId="4"/>
  </si>
  <si>
    <t>※選択できないときは特記事項で入力</t>
    <rPh sb="1" eb="3">
      <t>センタク</t>
    </rPh>
    <rPh sb="10" eb="12">
      <t>トッキ</t>
    </rPh>
    <rPh sb="12" eb="14">
      <t>ジコウ</t>
    </rPh>
    <rPh sb="15" eb="17">
      <t>ニュウリョク</t>
    </rPh>
    <phoneticPr fontId="4"/>
  </si>
  <si>
    <t>「使用履歴」</t>
    <rPh sb="1" eb="3">
      <t>シヨウ</t>
    </rPh>
    <rPh sb="3" eb="5">
      <t>リレキ</t>
    </rPh>
    <phoneticPr fontId="4"/>
  </si>
  <si>
    <t>昭和30年(1955年)</t>
    <rPh sb="0" eb="2">
      <t>ショウワ</t>
    </rPh>
    <rPh sb="4" eb="5">
      <t>ネン</t>
    </rPh>
    <rPh sb="10" eb="11">
      <t>ネン</t>
    </rPh>
    <phoneticPr fontId="4"/>
  </si>
  <si>
    <t>Ⅱ：羽子板ボルト、山形プレートVP、かど金物CP-L、込み栓</t>
    <phoneticPr fontId="4"/>
  </si>
  <si>
    <t>変退色、さび、さび穴、ずれ、めくれ、目地空き、シール切れがない　　　　　 ：劣化無</t>
    <phoneticPr fontId="4"/>
  </si>
  <si>
    <t>(二)</t>
    <rPh sb="1" eb="2">
      <t>ニ</t>
    </rPh>
    <phoneticPr fontId="4"/>
  </si>
  <si>
    <t>b</t>
    <phoneticPr fontId="4"/>
  </si>
  <si>
    <t>小数点以下四捨五入</t>
    <rPh sb="0" eb="3">
      <t>ショウスウテン</t>
    </rPh>
    <rPh sb="3" eb="5">
      <t>イカ</t>
    </rPh>
    <rPh sb="5" eb="9">
      <t>シシャゴニュウ</t>
    </rPh>
    <phoneticPr fontId="4"/>
  </si>
  <si>
    <t>b+1σ</t>
    <phoneticPr fontId="4"/>
  </si>
  <si>
    <t>改築</t>
    <rPh sb="0" eb="2">
      <t>カイチク</t>
    </rPh>
    <phoneticPr fontId="4"/>
  </si>
  <si>
    <t>増改築・補修・用途変更等が</t>
    <rPh sb="0" eb="3">
      <t>ゾウカイチク</t>
    </rPh>
    <rPh sb="4" eb="6">
      <t>ホシュウ</t>
    </rPh>
    <rPh sb="7" eb="9">
      <t>ヨウト</t>
    </rPh>
    <rPh sb="9" eb="11">
      <t>ヘンコウ</t>
    </rPh>
    <rPh sb="11" eb="12">
      <t>トウ</t>
    </rPh>
    <phoneticPr fontId="4"/>
  </si>
  <si>
    <t>昭和31年(1956年)</t>
    <rPh sb="0" eb="2">
      <t>ショウワ</t>
    </rPh>
    <rPh sb="4" eb="5">
      <t>ネン</t>
    </rPh>
    <rPh sb="10" eb="11">
      <t>ネン</t>
    </rPh>
    <phoneticPr fontId="4"/>
  </si>
  <si>
    <t>Ⅲ：ほぞ差し、釘打ち、かすがい等（構面の両端が通し柱の場合）</t>
    <phoneticPr fontId="4"/>
  </si>
  <si>
    <t>接合方法</t>
    <rPh sb="0" eb="2">
      <t>セツゴウ</t>
    </rPh>
    <rPh sb="2" eb="4">
      <t>ホウホウ</t>
    </rPh>
    <phoneticPr fontId="4"/>
  </si>
  <si>
    <t>問題無「長ほぞ・込栓」（伝統構法）</t>
    <rPh sb="4" eb="5">
      <t>ナガ</t>
    </rPh>
    <rPh sb="8" eb="9">
      <t>コ</t>
    </rPh>
    <rPh sb="9" eb="10">
      <t>セン</t>
    </rPh>
    <rPh sb="12" eb="14">
      <t>デントウ</t>
    </rPh>
    <rPh sb="14" eb="16">
      <t>コウホウ</t>
    </rPh>
    <phoneticPr fontId="4"/>
  </si>
  <si>
    <t>(ホ)</t>
    <phoneticPr fontId="4"/>
  </si>
  <si>
    <t>1σ</t>
    <phoneticPr fontId="4"/>
  </si>
  <si>
    <t>b+2σ</t>
    <phoneticPr fontId="4"/>
  </si>
  <si>
    <t>「有」の場合は状況と年度を必ず選択</t>
    <rPh sb="1" eb="2">
      <t>アリ</t>
    </rPh>
    <rPh sb="4" eb="6">
      <t>バアイ</t>
    </rPh>
    <rPh sb="7" eb="9">
      <t>ジョウキョウ</t>
    </rPh>
    <rPh sb="10" eb="12">
      <t>ネンド</t>
    </rPh>
    <rPh sb="13" eb="14">
      <t>カナラ</t>
    </rPh>
    <rPh sb="15" eb="17">
      <t>センタク</t>
    </rPh>
    <phoneticPr fontId="4"/>
  </si>
  <si>
    <t>昭和32年(1957年)</t>
    <rPh sb="0" eb="2">
      <t>ショウワ</t>
    </rPh>
    <rPh sb="4" eb="5">
      <t>ネン</t>
    </rPh>
    <rPh sb="10" eb="11">
      <t>ネン</t>
    </rPh>
    <phoneticPr fontId="4"/>
  </si>
  <si>
    <t>Ⅳ：ほぞ差し、釘打ち、かすがい等</t>
    <phoneticPr fontId="4"/>
  </si>
  <si>
    <t>問題無（平成12年の仕様である）</t>
    <rPh sb="0" eb="2">
      <t>モンダイ</t>
    </rPh>
    <rPh sb="2" eb="3">
      <t>ナ</t>
    </rPh>
    <rPh sb="4" eb="6">
      <t>ヘイセイ</t>
    </rPh>
    <rPh sb="8" eb="9">
      <t>ネン</t>
    </rPh>
    <rPh sb="10" eb="12">
      <t>シヨウ</t>
    </rPh>
    <phoneticPr fontId="4"/>
  </si>
  <si>
    <t>外壁面との接合部に亀裂、隙間、緩み、シール切れ・剥離がある 　　　　　  ：劣化有</t>
    <phoneticPr fontId="4"/>
  </si>
  <si>
    <t>(ヘ)</t>
    <phoneticPr fontId="4"/>
  </si>
  <si>
    <t>2σ</t>
    <phoneticPr fontId="4"/>
  </si>
  <si>
    <t>補修</t>
    <rPh sb="0" eb="2">
      <t>ホシュウ</t>
    </rPh>
    <phoneticPr fontId="4"/>
  </si>
  <si>
    <t>昭和33年(1958年)</t>
    <rPh sb="0" eb="2">
      <t>ショウワ</t>
    </rPh>
    <rPh sb="4" eb="5">
      <t>ネン</t>
    </rPh>
    <rPh sb="10" eb="11">
      <t>ネン</t>
    </rPh>
    <phoneticPr fontId="4"/>
  </si>
  <si>
    <t>柱から抜け落ちる可能性がある</t>
    <rPh sb="0" eb="1">
      <t>ハシラ</t>
    </rPh>
    <rPh sb="3" eb="4">
      <t>ヌ</t>
    </rPh>
    <rPh sb="5" eb="6">
      <t>オ</t>
    </rPh>
    <rPh sb="8" eb="11">
      <t>カノウセイ</t>
    </rPh>
    <phoneticPr fontId="4"/>
  </si>
  <si>
    <t>外壁面との接合部に亀裂、隙間、緩み、シール切れ・剥離がない  　　　　　 ：劣化無</t>
    <phoneticPr fontId="4"/>
  </si>
  <si>
    <t>当該選択項目がない場合は</t>
    <rPh sb="0" eb="2">
      <t>トウガイ</t>
    </rPh>
    <rPh sb="2" eb="4">
      <t>センタク</t>
    </rPh>
    <rPh sb="4" eb="6">
      <t>コウモク</t>
    </rPh>
    <rPh sb="9" eb="11">
      <t>バアイ</t>
    </rPh>
    <phoneticPr fontId="4"/>
  </si>
  <si>
    <t>昭和34年(1959年)</t>
    <rPh sb="0" eb="2">
      <t>ショウワ</t>
    </rPh>
    <rPh sb="4" eb="5">
      <t>ネン</t>
    </rPh>
    <rPh sb="10" eb="11">
      <t>ネン</t>
    </rPh>
    <phoneticPr fontId="4"/>
  </si>
  <si>
    <t>用途変更</t>
    <rPh sb="0" eb="2">
      <t>ヨウト</t>
    </rPh>
    <rPh sb="2" eb="4">
      <t>ヘンコウ</t>
    </rPh>
    <phoneticPr fontId="4"/>
  </si>
  <si>
    <t>特記事項に記入</t>
    <rPh sb="0" eb="2">
      <t>トッキ</t>
    </rPh>
    <rPh sb="2" eb="4">
      <t>ジコウ</t>
    </rPh>
    <rPh sb="5" eb="7">
      <t>キニュウ</t>
    </rPh>
    <phoneticPr fontId="4"/>
  </si>
  <si>
    <t>昭和35年(1960年)</t>
    <rPh sb="0" eb="2">
      <t>ショウワ</t>
    </rPh>
    <rPh sb="4" eb="5">
      <t>ネン</t>
    </rPh>
    <rPh sb="10" eb="11">
      <t>ネン</t>
    </rPh>
    <phoneticPr fontId="4"/>
  </si>
  <si>
    <t>筋かいなし（伝統構法）</t>
    <rPh sb="0" eb="1">
      <t>スジ</t>
    </rPh>
    <phoneticPr fontId="4"/>
  </si>
  <si>
    <t>壁面を伝って流れている、または排水の仕組みがない    　　　    　　　　　　：劣化有</t>
    <phoneticPr fontId="4"/>
  </si>
  <si>
    <t>※全角２０文字まで入力可</t>
    <rPh sb="1" eb="3">
      <t>ゼンカク</t>
    </rPh>
    <rPh sb="5" eb="7">
      <t>モジ</t>
    </rPh>
    <rPh sb="9" eb="11">
      <t>ニュウリョク</t>
    </rPh>
    <rPh sb="11" eb="12">
      <t>カ</t>
    </rPh>
    <phoneticPr fontId="4"/>
  </si>
  <si>
    <t>昭和36年(1961年)</t>
    <rPh sb="0" eb="2">
      <t>ショウワ</t>
    </rPh>
    <rPh sb="4" eb="5">
      <t>ネン</t>
    </rPh>
    <rPh sb="10" eb="11">
      <t>ネン</t>
    </rPh>
    <phoneticPr fontId="4"/>
  </si>
  <si>
    <t>適正に排水されている                                  　　　            　　　　　　　   ：劣化無</t>
    <rPh sb="0" eb="2">
      <t>テキセイ</t>
    </rPh>
    <rPh sb="3" eb="5">
      <t>ハイスイ</t>
    </rPh>
    <phoneticPr fontId="4"/>
  </si>
  <si>
    <t>下限値</t>
    <rPh sb="0" eb="3">
      <t>カゲンチ</t>
    </rPh>
    <phoneticPr fontId="4"/>
  </si>
  <si>
    <t>定数</t>
    <rPh sb="0" eb="2">
      <t>テイスウ</t>
    </rPh>
    <phoneticPr fontId="4"/>
  </si>
  <si>
    <t>特記事項</t>
    <rPh sb="0" eb="2">
      <t>トッキ</t>
    </rPh>
    <rPh sb="2" eb="4">
      <t>ジコウ</t>
    </rPh>
    <phoneticPr fontId="4"/>
  </si>
  <si>
    <t>※全角146文字まで入力可</t>
    <rPh sb="1" eb="3">
      <t>ゼンカク</t>
    </rPh>
    <rPh sb="6" eb="8">
      <t>モジ</t>
    </rPh>
    <rPh sb="10" eb="12">
      <t>ニュウリョク</t>
    </rPh>
    <rPh sb="12" eb="13">
      <t>カ</t>
    </rPh>
    <phoneticPr fontId="4"/>
  </si>
  <si>
    <t>昭和37年(1962年)</t>
    <rPh sb="0" eb="2">
      <t>ショウワ</t>
    </rPh>
    <rPh sb="4" eb="5">
      <t>ネン</t>
    </rPh>
    <rPh sb="10" eb="11">
      <t>ネン</t>
    </rPh>
    <phoneticPr fontId="4"/>
  </si>
  <si>
    <t>引張・圧縮に対して抜けたり、踏み外す可能性がある</t>
    <rPh sb="0" eb="2">
      <t>ヒッパ</t>
    </rPh>
    <rPh sb="3" eb="5">
      <t>アッシュク</t>
    </rPh>
    <rPh sb="6" eb="7">
      <t>タイ</t>
    </rPh>
    <rPh sb="9" eb="10">
      <t>ヌ</t>
    </rPh>
    <rPh sb="14" eb="15">
      <t>フ</t>
    </rPh>
    <rPh sb="16" eb="17">
      <t>ハズ</t>
    </rPh>
    <rPh sb="18" eb="21">
      <t>カノウセイ</t>
    </rPh>
    <phoneticPr fontId="4"/>
  </si>
  <si>
    <t>特殊構造・特殊工法の有無</t>
    <rPh sb="0" eb="2">
      <t>トクシュ</t>
    </rPh>
    <rPh sb="2" eb="4">
      <t>コウゾウ</t>
    </rPh>
    <rPh sb="5" eb="7">
      <t>トクシュ</t>
    </rPh>
    <rPh sb="7" eb="9">
      <t>コウホウ</t>
    </rPh>
    <rPh sb="10" eb="12">
      <t>ウム</t>
    </rPh>
    <phoneticPr fontId="4"/>
  </si>
  <si>
    <t>昭和38年(1963年)</t>
    <rPh sb="0" eb="2">
      <t>ショウワ</t>
    </rPh>
    <rPh sb="4" eb="5">
      <t>ネン</t>
    </rPh>
    <rPh sb="10" eb="11">
      <t>ネン</t>
    </rPh>
    <phoneticPr fontId="4"/>
  </si>
  <si>
    <t>釘打施工（問題有）</t>
    <rPh sb="0" eb="1">
      <t>クギ</t>
    </rPh>
    <rPh sb="1" eb="2">
      <t>ウ</t>
    </rPh>
    <rPh sb="2" eb="4">
      <t>セコウ</t>
    </rPh>
    <rPh sb="5" eb="7">
      <t>モンダイ</t>
    </rPh>
    <rPh sb="7" eb="8">
      <t>アリ</t>
    </rPh>
    <phoneticPr fontId="4"/>
  </si>
  <si>
    <t>水浸み痕、はがれ、亀裂、カビがある                         　　　 　     　　       ：劣化有</t>
    <phoneticPr fontId="4"/>
  </si>
  <si>
    <t>概算費用</t>
    <rPh sb="0" eb="2">
      <t>ガイサン</t>
    </rPh>
    <rPh sb="2" eb="4">
      <t>ヒヨウ</t>
    </rPh>
    <phoneticPr fontId="4"/>
  </si>
  <si>
    <t>スキップフロア等</t>
  </si>
  <si>
    <t>※原則無</t>
    <rPh sb="1" eb="3">
      <t>ゲンソク</t>
    </rPh>
    <rPh sb="3" eb="4">
      <t>ナ</t>
    </rPh>
    <phoneticPr fontId="4"/>
  </si>
  <si>
    <t>昭和39年(1964年)</t>
    <rPh sb="0" eb="2">
      <t>ショウワ</t>
    </rPh>
    <rPh sb="4" eb="5">
      <t>ネン</t>
    </rPh>
    <rPh sb="10" eb="11">
      <t>ネン</t>
    </rPh>
    <phoneticPr fontId="4"/>
  </si>
  <si>
    <t>水浸み痕、はがれ、亀裂、カビがない                      　　　      　　            ：劣化無</t>
    <phoneticPr fontId="4"/>
  </si>
  <si>
    <t>-1σ</t>
    <phoneticPr fontId="4"/>
  </si>
  <si>
    <t>ツーバイフォー工法</t>
  </si>
  <si>
    <t>昭和40年(1965年)</t>
    <rPh sb="0" eb="2">
      <t>ショウワ</t>
    </rPh>
    <rPh sb="4" eb="5">
      <t>ネン</t>
    </rPh>
    <rPh sb="10" eb="11">
      <t>ネン</t>
    </rPh>
    <phoneticPr fontId="4"/>
  </si>
  <si>
    <t>水平剛性</t>
    <rPh sb="0" eb="2">
      <t>スイヘイ</t>
    </rPh>
    <rPh sb="2" eb="4">
      <t>ゴウセイ</t>
    </rPh>
    <phoneticPr fontId="4"/>
  </si>
  <si>
    <t>+1σ</t>
    <phoneticPr fontId="4"/>
  </si>
  <si>
    <t>工業化住宅</t>
  </si>
  <si>
    <t>昭和41年(1966年)</t>
    <rPh sb="0" eb="2">
      <t>ショウワ</t>
    </rPh>
    <rPh sb="4" eb="5">
      <t>ネン</t>
    </rPh>
    <rPh sb="10" eb="11">
      <t>ネン</t>
    </rPh>
    <phoneticPr fontId="4"/>
  </si>
  <si>
    <t>問題無（水平剛性が保たれている）</t>
    <rPh sb="0" eb="2">
      <t>モンダイ</t>
    </rPh>
    <rPh sb="2" eb="3">
      <t>ナ</t>
    </rPh>
    <rPh sb="4" eb="6">
      <t>スイヘイ</t>
    </rPh>
    <rPh sb="6" eb="8">
      <t>ゴウセイ</t>
    </rPh>
    <rPh sb="9" eb="10">
      <t>タモ</t>
    </rPh>
    <phoneticPr fontId="4"/>
  </si>
  <si>
    <t>目地の亀裂、タイルの割れがある                       　　　        　　              ：劣化有</t>
    <phoneticPr fontId="4"/>
  </si>
  <si>
    <t>+2σ</t>
    <phoneticPr fontId="4"/>
  </si>
  <si>
    <t>混構造　RC+木造・S+木造等</t>
  </si>
  <si>
    <t>昭和42年(1967年)</t>
    <rPh sb="0" eb="2">
      <t>ショウワ</t>
    </rPh>
    <rPh sb="4" eb="5">
      <t>ネン</t>
    </rPh>
    <rPh sb="10" eb="11">
      <t>ネン</t>
    </rPh>
    <phoneticPr fontId="4"/>
  </si>
  <si>
    <t>目地の亀裂、タイルの割れがない                   　        　　     　　             ：劣化無</t>
    <phoneticPr fontId="4"/>
  </si>
  <si>
    <t>伝統構法型木造住宅部分</t>
  </si>
  <si>
    <t>昭和43年(1968年)</t>
    <rPh sb="0" eb="2">
      <t>ショウワ</t>
    </rPh>
    <rPh sb="4" eb="5">
      <t>ネン</t>
    </rPh>
    <rPh sb="10" eb="11">
      <t>ネン</t>
    </rPh>
    <phoneticPr fontId="4"/>
  </si>
  <si>
    <t>火打ち等はあるが、小屋裏金物が十分使用されていない</t>
    <rPh sb="0" eb="1">
      <t>ヒ</t>
    </rPh>
    <rPh sb="1" eb="2">
      <t>ウ</t>
    </rPh>
    <rPh sb="3" eb="4">
      <t>トウ</t>
    </rPh>
    <rPh sb="9" eb="11">
      <t>コヤ</t>
    </rPh>
    <rPh sb="11" eb="12">
      <t>ウラ</t>
    </rPh>
    <rPh sb="12" eb="14">
      <t>カナモノ</t>
    </rPh>
    <rPh sb="15" eb="17">
      <t>ジュウブン</t>
    </rPh>
    <rPh sb="17" eb="19">
      <t>シヨウ</t>
    </rPh>
    <phoneticPr fontId="4"/>
  </si>
  <si>
    <t>設計図書等の調査</t>
  </si>
  <si>
    <t>昭和44年(1969年)</t>
    <rPh sb="0" eb="2">
      <t>ショウワ</t>
    </rPh>
    <rPh sb="4" eb="5">
      <t>ネン</t>
    </rPh>
    <rPh sb="10" eb="11">
      <t>ネン</t>
    </rPh>
    <phoneticPr fontId="4"/>
  </si>
  <si>
    <t>火打ち等はないが、小屋裏金物は使用されている</t>
    <rPh sb="0" eb="1">
      <t>ヒ</t>
    </rPh>
    <rPh sb="1" eb="2">
      <t>ウ</t>
    </rPh>
    <rPh sb="3" eb="4">
      <t>トウ</t>
    </rPh>
    <rPh sb="9" eb="11">
      <t>コヤ</t>
    </rPh>
    <rPh sb="11" eb="12">
      <t>ウラ</t>
    </rPh>
    <rPh sb="12" eb="14">
      <t>カナモノ</t>
    </rPh>
    <rPh sb="15" eb="17">
      <t>シヨウ</t>
    </rPh>
    <phoneticPr fontId="4"/>
  </si>
  <si>
    <t>水浸み痕、変色、亀裂、カビ、腐朽、蟻害がある        　　     　　　　　         ：劣化有</t>
    <phoneticPr fontId="4"/>
  </si>
  <si>
    <t>入力時のワンポイントアドバイス④</t>
    <rPh sb="0" eb="3">
      <t>ニュウリョクジ</t>
    </rPh>
    <phoneticPr fontId="4"/>
  </si>
  <si>
    <t>昭和45年(1970年)</t>
    <rPh sb="0" eb="2">
      <t>ショウワ</t>
    </rPh>
    <rPh sb="4" eb="5">
      <t>ネン</t>
    </rPh>
    <rPh sb="10" eb="11">
      <t>ネン</t>
    </rPh>
    <phoneticPr fontId="4"/>
  </si>
  <si>
    <t>火打ち等がなく、小屋裏金物も十分使用されていない</t>
    <rPh sb="0" eb="1">
      <t>ヒ</t>
    </rPh>
    <rPh sb="1" eb="2">
      <t>ウ</t>
    </rPh>
    <rPh sb="3" eb="4">
      <t>トウ</t>
    </rPh>
    <rPh sb="8" eb="10">
      <t>コヤ</t>
    </rPh>
    <rPh sb="10" eb="11">
      <t>ウラ</t>
    </rPh>
    <rPh sb="11" eb="13">
      <t>カナモノ</t>
    </rPh>
    <rPh sb="14" eb="16">
      <t>ジュウブン</t>
    </rPh>
    <rPh sb="16" eb="18">
      <t>シヨウ</t>
    </rPh>
    <phoneticPr fontId="4"/>
  </si>
  <si>
    <t>水浸み痕、変色、亀裂、カビ、腐朽、蟻害がない        　　      　　　            ：劣化無</t>
    <phoneticPr fontId="4"/>
  </si>
  <si>
    <t>建築確認図書</t>
    <rPh sb="0" eb="2">
      <t>ケンチク</t>
    </rPh>
    <rPh sb="2" eb="4">
      <t>カクニン</t>
    </rPh>
    <rPh sb="4" eb="6">
      <t>トショ</t>
    </rPh>
    <phoneticPr fontId="4"/>
  </si>
  <si>
    <t>「関係図書」</t>
    <rPh sb="1" eb="3">
      <t>カンケイ</t>
    </rPh>
    <rPh sb="3" eb="5">
      <t>トショ</t>
    </rPh>
    <phoneticPr fontId="4"/>
  </si>
  <si>
    <t>昭和46年(1971年)</t>
    <rPh sb="0" eb="2">
      <t>ショウワ</t>
    </rPh>
    <rPh sb="4" eb="5">
      <t>ネン</t>
    </rPh>
    <rPh sb="10" eb="11">
      <t>ネン</t>
    </rPh>
    <phoneticPr fontId="4"/>
  </si>
  <si>
    <t>火打ち等はあるが、小屋裏金物は確認不能</t>
    <rPh sb="0" eb="1">
      <t>ヒ</t>
    </rPh>
    <rPh sb="1" eb="2">
      <t>ウ</t>
    </rPh>
    <rPh sb="3" eb="4">
      <t>トウ</t>
    </rPh>
    <rPh sb="9" eb="11">
      <t>コヤ</t>
    </rPh>
    <rPh sb="11" eb="12">
      <t>ウラ</t>
    </rPh>
    <rPh sb="12" eb="14">
      <t>カナモノ</t>
    </rPh>
    <rPh sb="15" eb="17">
      <t>カクニン</t>
    </rPh>
    <rPh sb="17" eb="19">
      <t>フノウ</t>
    </rPh>
    <phoneticPr fontId="4"/>
  </si>
  <si>
    <t>住宅金融公庫関連図書</t>
    <rPh sb="0" eb="2">
      <t>ジュウタク</t>
    </rPh>
    <rPh sb="2" eb="4">
      <t>キンユウ</t>
    </rPh>
    <rPh sb="4" eb="6">
      <t>コウコ</t>
    </rPh>
    <rPh sb="6" eb="8">
      <t>カンレン</t>
    </rPh>
    <rPh sb="8" eb="10">
      <t>トショ</t>
    </rPh>
    <phoneticPr fontId="4"/>
  </si>
  <si>
    <t>設計図書（平面図・立面図等）が有った</t>
    <rPh sb="0" eb="2">
      <t>セッケイ</t>
    </rPh>
    <rPh sb="2" eb="4">
      <t>トショ</t>
    </rPh>
    <rPh sb="5" eb="7">
      <t>ヘイメン</t>
    </rPh>
    <rPh sb="7" eb="8">
      <t>ズ</t>
    </rPh>
    <rPh sb="9" eb="12">
      <t>リツメンズ</t>
    </rPh>
    <rPh sb="12" eb="13">
      <t>トウ</t>
    </rPh>
    <rPh sb="15" eb="16">
      <t>ア</t>
    </rPh>
    <phoneticPr fontId="4"/>
  </si>
  <si>
    <t>昭和47年(1972年)</t>
    <rPh sb="0" eb="2">
      <t>ショウワ</t>
    </rPh>
    <rPh sb="4" eb="5">
      <t>ネン</t>
    </rPh>
    <rPh sb="10" eb="11">
      <t>ネン</t>
    </rPh>
    <phoneticPr fontId="4"/>
  </si>
  <si>
    <t>吹抜け</t>
    <rPh sb="0" eb="1">
      <t>フ</t>
    </rPh>
    <rPh sb="1" eb="2">
      <t>ヌ</t>
    </rPh>
    <phoneticPr fontId="4"/>
  </si>
  <si>
    <t>傾斜、過度の振動、床鳴りがある                　　　　　            　　             ：劣化有</t>
    <phoneticPr fontId="4"/>
  </si>
  <si>
    <t>設計図</t>
    <rPh sb="0" eb="3">
      <t>セッケイズ</t>
    </rPh>
    <phoneticPr fontId="4"/>
  </si>
  <si>
    <t>場合に調査時の現地建築物との相違</t>
    <rPh sb="0" eb="2">
      <t>バアイ</t>
    </rPh>
    <rPh sb="3" eb="5">
      <t>チョウサ</t>
    </rPh>
    <rPh sb="5" eb="6">
      <t>ジ</t>
    </rPh>
    <rPh sb="7" eb="9">
      <t>ゲンチ</t>
    </rPh>
    <rPh sb="9" eb="12">
      <t>ケンチクブツ</t>
    </rPh>
    <rPh sb="14" eb="16">
      <t>ソウイ</t>
    </rPh>
    <phoneticPr fontId="4"/>
  </si>
  <si>
    <t>昭和48年(1973年)</t>
    <rPh sb="0" eb="2">
      <t>ショウワ</t>
    </rPh>
    <rPh sb="4" eb="5">
      <t>ネン</t>
    </rPh>
    <rPh sb="10" eb="11">
      <t>ネン</t>
    </rPh>
    <phoneticPr fontId="4"/>
  </si>
  <si>
    <t>吹抜けなし</t>
    <rPh sb="0" eb="1">
      <t>フ</t>
    </rPh>
    <rPh sb="1" eb="2">
      <t>ヌ</t>
    </rPh>
    <phoneticPr fontId="4"/>
  </si>
  <si>
    <t>傾斜、過度の振動、床鳴りがない                 　　　  　       　                   ：劣化無</t>
    <phoneticPr fontId="4"/>
  </si>
  <si>
    <t>の有無について選択</t>
    <rPh sb="1" eb="3">
      <t>ウム</t>
    </rPh>
    <rPh sb="7" eb="9">
      <t>センタク</t>
    </rPh>
    <phoneticPr fontId="4"/>
  </si>
  <si>
    <t>昭和49年(1974年)</t>
    <rPh sb="0" eb="2">
      <t>ショウワ</t>
    </rPh>
    <rPh sb="4" eb="5">
      <t>ネン</t>
    </rPh>
    <rPh sb="10" eb="11">
      <t>ネン</t>
    </rPh>
    <phoneticPr fontId="4"/>
  </si>
  <si>
    <t>吹抜けがあり対策、補強されている</t>
    <rPh sb="0" eb="1">
      <t>フ</t>
    </rPh>
    <rPh sb="1" eb="2">
      <t>ヌ</t>
    </rPh>
    <rPh sb="6" eb="8">
      <t>タイサク</t>
    </rPh>
    <rPh sb="9" eb="11">
      <t>ホキョウ</t>
    </rPh>
    <phoneticPr fontId="4"/>
  </si>
  <si>
    <t>昭和50年(1975年)</t>
    <rPh sb="0" eb="2">
      <t>ショウワ</t>
    </rPh>
    <rPh sb="4" eb="5">
      <t>ネン</t>
    </rPh>
    <rPh sb="10" eb="11">
      <t>ネン</t>
    </rPh>
    <phoneticPr fontId="4"/>
  </si>
  <si>
    <t>吹抜けがあり対策、補強されてない</t>
    <rPh sb="0" eb="1">
      <t>フ</t>
    </rPh>
    <rPh sb="1" eb="2">
      <t>ヌ</t>
    </rPh>
    <rPh sb="6" eb="8">
      <t>タイサク</t>
    </rPh>
    <rPh sb="9" eb="11">
      <t>ホキョウ</t>
    </rPh>
    <phoneticPr fontId="4"/>
  </si>
  <si>
    <t>基礎の亀裂や床下部材に腐朽、蟻道、蟻害がある     　　　     　　　          ：劣化有</t>
    <phoneticPr fontId="4"/>
  </si>
  <si>
    <t>詳細図面</t>
    <rPh sb="0" eb="2">
      <t>ショウサイ</t>
    </rPh>
    <rPh sb="2" eb="4">
      <t>ズメン</t>
    </rPh>
    <phoneticPr fontId="4"/>
  </si>
  <si>
    <t>昭和51年(1976年)</t>
    <rPh sb="0" eb="2">
      <t>ショウワ</t>
    </rPh>
    <rPh sb="4" eb="5">
      <t>ネン</t>
    </rPh>
    <rPh sb="10" eb="11">
      <t>ネン</t>
    </rPh>
    <phoneticPr fontId="4"/>
  </si>
  <si>
    <t>基礎の亀裂や床下部材に腐朽、蟻道、蟻害がない     　　　　　　　             ：劣化無</t>
    <phoneticPr fontId="4"/>
  </si>
  <si>
    <t>昭和52年(1977年)</t>
    <rPh sb="0" eb="2">
      <t>ショウワ</t>
    </rPh>
    <rPh sb="4" eb="5">
      <t>ネン</t>
    </rPh>
    <rPh sb="10" eb="11">
      <t>ネン</t>
    </rPh>
    <phoneticPr fontId="4"/>
  </si>
  <si>
    <t>下屋、増築部</t>
    <rPh sb="0" eb="2">
      <t>ゲヤ</t>
    </rPh>
    <rPh sb="3" eb="5">
      <t>ゾウチク</t>
    </rPh>
    <rPh sb="5" eb="6">
      <t>ブ</t>
    </rPh>
    <phoneticPr fontId="4"/>
  </si>
  <si>
    <t>確認不能　　　　　　　　　　　　　　　　　　　　　　　　　　　　　　　　　　　　　　　　　　　　</t>
    <rPh sb="0" eb="2">
      <t>カクニン</t>
    </rPh>
    <rPh sb="2" eb="4">
      <t>フノウ</t>
    </rPh>
    <phoneticPr fontId="4"/>
  </si>
  <si>
    <t>現地建築物との相違　１階平面</t>
    <rPh sb="0" eb="2">
      <t>ゲンチ</t>
    </rPh>
    <rPh sb="2" eb="4">
      <t>ケンチク</t>
    </rPh>
    <rPh sb="4" eb="5">
      <t>ブツ</t>
    </rPh>
    <rPh sb="7" eb="9">
      <t>ソウイ</t>
    </rPh>
    <rPh sb="11" eb="12">
      <t>カイ</t>
    </rPh>
    <rPh sb="12" eb="14">
      <t>ヘイメン</t>
    </rPh>
    <phoneticPr fontId="4"/>
  </si>
  <si>
    <t>昭和53年(1978年)</t>
    <rPh sb="0" eb="2">
      <t>ショウワ</t>
    </rPh>
    <rPh sb="4" eb="5">
      <t>ネン</t>
    </rPh>
    <rPh sb="10" eb="11">
      <t>ネン</t>
    </rPh>
    <phoneticPr fontId="4"/>
  </si>
  <si>
    <t>下屋や増築部はない</t>
    <rPh sb="0" eb="2">
      <t>ゲヤ</t>
    </rPh>
    <rPh sb="3" eb="5">
      <t>ゾウチク</t>
    </rPh>
    <rPh sb="5" eb="6">
      <t>ブ</t>
    </rPh>
    <phoneticPr fontId="4"/>
  </si>
  <si>
    <t>現地建築物との相違　２階平面</t>
    <rPh sb="0" eb="2">
      <t>ゲンチ</t>
    </rPh>
    <rPh sb="2" eb="4">
      <t>ケンチク</t>
    </rPh>
    <rPh sb="4" eb="5">
      <t>ブツ</t>
    </rPh>
    <rPh sb="7" eb="9">
      <t>ソウイ</t>
    </rPh>
    <rPh sb="11" eb="12">
      <t>カイ</t>
    </rPh>
    <rPh sb="12" eb="14">
      <t>ヘイメン</t>
    </rPh>
    <phoneticPr fontId="4"/>
  </si>
  <si>
    <t>昭和54年(1979年)</t>
    <rPh sb="0" eb="2">
      <t>ショウワ</t>
    </rPh>
    <rPh sb="4" eb="5">
      <t>ネン</t>
    </rPh>
    <rPh sb="10" eb="11">
      <t>ネン</t>
    </rPh>
    <phoneticPr fontId="4"/>
  </si>
  <si>
    <t>母屋との接合部分に金物が十分使用されていない</t>
    <rPh sb="0" eb="2">
      <t>モヤ</t>
    </rPh>
    <rPh sb="4" eb="6">
      <t>セツゴウ</t>
    </rPh>
    <rPh sb="6" eb="7">
      <t>ブ</t>
    </rPh>
    <rPh sb="7" eb="8">
      <t>ブン</t>
    </rPh>
    <rPh sb="9" eb="11">
      <t>カナモノ</t>
    </rPh>
    <rPh sb="12" eb="14">
      <t>ジュウブン</t>
    </rPh>
    <rPh sb="14" eb="16">
      <t>シヨウ</t>
    </rPh>
    <phoneticPr fontId="4"/>
  </si>
  <si>
    <t>現地建築物との相違　立面</t>
    <rPh sb="0" eb="2">
      <t>ゲンチ</t>
    </rPh>
    <rPh sb="2" eb="4">
      <t>ケンチク</t>
    </rPh>
    <rPh sb="4" eb="5">
      <t>ブツ</t>
    </rPh>
    <rPh sb="7" eb="9">
      <t>ソウイ</t>
    </rPh>
    <rPh sb="10" eb="11">
      <t>リツ</t>
    </rPh>
    <rPh sb="11" eb="12">
      <t>メン</t>
    </rPh>
    <phoneticPr fontId="4"/>
  </si>
  <si>
    <t>昭和55年(1980年)</t>
    <rPh sb="0" eb="2">
      <t>ショウワ</t>
    </rPh>
    <rPh sb="4" eb="5">
      <t>ネン</t>
    </rPh>
    <rPh sb="10" eb="11">
      <t>ネン</t>
    </rPh>
    <phoneticPr fontId="4"/>
  </si>
  <si>
    <t>問題無</t>
    <rPh sb="0" eb="2">
      <t>モンダイ</t>
    </rPh>
    <rPh sb="2" eb="3">
      <t>ナ</t>
    </rPh>
    <phoneticPr fontId="4"/>
  </si>
  <si>
    <t>部分点検調査票</t>
    <rPh sb="0" eb="2">
      <t>ブブン</t>
    </rPh>
    <rPh sb="2" eb="4">
      <t>テンケン</t>
    </rPh>
    <rPh sb="4" eb="7">
      <t>チョウサヒョウ</t>
    </rPh>
    <phoneticPr fontId="4"/>
  </si>
  <si>
    <t>入力時のワンポイントアドバイス⑤</t>
    <rPh sb="0" eb="3">
      <t>ニュウリョクジ</t>
    </rPh>
    <phoneticPr fontId="4"/>
  </si>
  <si>
    <t>昭和56年(1981年)5月以前</t>
    <rPh sb="0" eb="2">
      <t>ショウワ</t>
    </rPh>
    <rPh sb="4" eb="5">
      <t>ネン</t>
    </rPh>
    <rPh sb="10" eb="11">
      <t>ネン</t>
    </rPh>
    <rPh sb="13" eb="14">
      <t>ガツ</t>
    </rPh>
    <rPh sb="14" eb="16">
      <t>イゼン</t>
    </rPh>
    <phoneticPr fontId="4"/>
  </si>
  <si>
    <t>接合部は確認不能</t>
    <rPh sb="0" eb="2">
      <t>セツゴウ</t>
    </rPh>
    <rPh sb="2" eb="3">
      <t>ブ</t>
    </rPh>
    <rPh sb="4" eb="6">
      <t>カクニン</t>
    </rPh>
    <rPh sb="6" eb="8">
      <t>フノウ</t>
    </rPh>
    <phoneticPr fontId="4"/>
  </si>
  <si>
    <t>部位等</t>
    <rPh sb="0" eb="2">
      <t>ブイ</t>
    </rPh>
    <rPh sb="2" eb="3">
      <t>トウ</t>
    </rPh>
    <phoneticPr fontId="4"/>
  </si>
  <si>
    <t>調査内容</t>
    <rPh sb="0" eb="2">
      <t>チョウサ</t>
    </rPh>
    <rPh sb="2" eb="4">
      <t>ナイヨウ</t>
    </rPh>
    <phoneticPr fontId="4"/>
  </si>
  <si>
    <r>
      <t>コメント　</t>
    </r>
    <r>
      <rPr>
        <sz val="8"/>
        <color indexed="10"/>
        <rFont val="ＭＳ Ｐゴシック"/>
        <family val="3"/>
        <charset val="128"/>
      </rPr>
      <t>※全角１５文字まで</t>
    </r>
    <rPh sb="6" eb="8">
      <t>ゼンカク</t>
    </rPh>
    <rPh sb="10" eb="12">
      <t>モジ</t>
    </rPh>
    <phoneticPr fontId="4"/>
  </si>
  <si>
    <t>筋かいの状況を確認する場合の表記例</t>
    <rPh sb="0" eb="1">
      <t>スジ</t>
    </rPh>
    <rPh sb="4" eb="6">
      <t>ジョウキョウ</t>
    </rPh>
    <rPh sb="7" eb="9">
      <t>カクニン</t>
    </rPh>
    <rPh sb="11" eb="13">
      <t>バアイ</t>
    </rPh>
    <rPh sb="14" eb="16">
      <t>ヒョウキ</t>
    </rPh>
    <rPh sb="16" eb="17">
      <t>レイ</t>
    </rPh>
    <phoneticPr fontId="4"/>
  </si>
  <si>
    <t>昭和56年(1981年)6月以降→★★★診断対象外★★★</t>
    <rPh sb="0" eb="2">
      <t>ショウワ</t>
    </rPh>
    <rPh sb="4" eb="5">
      <t>ネン</t>
    </rPh>
    <rPh sb="10" eb="11">
      <t>ネン</t>
    </rPh>
    <rPh sb="13" eb="16">
      <t>ガツイコウ</t>
    </rPh>
    <phoneticPr fontId="4"/>
  </si>
  <si>
    <t>建物周囲の地盤条件</t>
    <phoneticPr fontId="4"/>
  </si>
  <si>
    <t>・目視確認の場合</t>
    <rPh sb="1" eb="3">
      <t>モクシ</t>
    </rPh>
    <rPh sb="3" eb="5">
      <t>カクニン</t>
    </rPh>
    <rPh sb="6" eb="8">
      <t>バアイ</t>
    </rPh>
    <phoneticPr fontId="4"/>
  </si>
  <si>
    <t>協議先</t>
    <rPh sb="0" eb="2">
      <t>キョウギ</t>
    </rPh>
    <rPh sb="2" eb="3">
      <t>サキ</t>
    </rPh>
    <phoneticPr fontId="4"/>
  </si>
  <si>
    <t>申込者</t>
    <rPh sb="0" eb="2">
      <t>モウシコミ</t>
    </rPh>
    <rPh sb="2" eb="3">
      <t>シャ</t>
    </rPh>
    <phoneticPr fontId="4"/>
  </si>
  <si>
    <t>存在</t>
    <rPh sb="0" eb="2">
      <t>ソンザイ</t>
    </rPh>
    <phoneticPr fontId="4"/>
  </si>
  <si>
    <t>構造耐力上主要な軸組等</t>
    <rPh sb="0" eb="2">
      <t>コウゾウ</t>
    </rPh>
    <rPh sb="2" eb="4">
      <t>タイリョク</t>
    </rPh>
    <rPh sb="4" eb="5">
      <t>ジョウ</t>
    </rPh>
    <rPh sb="5" eb="7">
      <t>シュヨウ</t>
    </rPh>
    <rPh sb="8" eb="9">
      <t>ジク</t>
    </rPh>
    <rPh sb="9" eb="10">
      <t>グミ</t>
    </rPh>
    <rPh sb="10" eb="11">
      <t>トウ</t>
    </rPh>
    <phoneticPr fontId="4"/>
  </si>
  <si>
    <t>「筋かいを目視で確認」</t>
    <rPh sb="1" eb="2">
      <t>スジ</t>
    </rPh>
    <rPh sb="5" eb="7">
      <t>モクシ</t>
    </rPh>
    <rPh sb="8" eb="10">
      <t>カクニン</t>
    </rPh>
    <phoneticPr fontId="4"/>
  </si>
  <si>
    <t>柱：部材の断面欠損</t>
    <rPh sb="0" eb="1">
      <t>ハシラ</t>
    </rPh>
    <rPh sb="2" eb="3">
      <t>ブ</t>
    </rPh>
    <rPh sb="3" eb="4">
      <t>ザイ</t>
    </rPh>
    <rPh sb="5" eb="7">
      <t>ダンメン</t>
    </rPh>
    <rPh sb="7" eb="9">
      <t>ケッソン</t>
    </rPh>
    <phoneticPr fontId="4"/>
  </si>
  <si>
    <t>平面図に目視位置を記入</t>
    <rPh sb="0" eb="3">
      <t>ヘイメンズ</t>
    </rPh>
    <rPh sb="4" eb="6">
      <t>モクシ</t>
    </rPh>
    <rPh sb="6" eb="8">
      <t>イチ</t>
    </rPh>
    <rPh sb="9" eb="11">
      <t>キニュウ</t>
    </rPh>
    <phoneticPr fontId="4"/>
  </si>
  <si>
    <t>事務協</t>
    <rPh sb="0" eb="2">
      <t>ジム</t>
    </rPh>
    <rPh sb="2" eb="3">
      <t>キョウ</t>
    </rPh>
    <phoneticPr fontId="4"/>
  </si>
  <si>
    <t>梁：部材の断面欠損</t>
    <rPh sb="0" eb="1">
      <t>ハリ</t>
    </rPh>
    <phoneticPr fontId="4"/>
  </si>
  <si>
    <t>審査員</t>
    <rPh sb="0" eb="3">
      <t>シンサイン</t>
    </rPh>
    <phoneticPr fontId="4"/>
  </si>
  <si>
    <t>不明</t>
    <rPh sb="0" eb="2">
      <t>フメイ</t>
    </rPh>
    <phoneticPr fontId="4"/>
  </si>
  <si>
    <t>桁：部材の断面欠損</t>
    <rPh sb="0" eb="1">
      <t>ケタ</t>
    </rPh>
    <phoneticPr fontId="4"/>
  </si>
  <si>
    <t>・図面で確認の場合</t>
    <rPh sb="1" eb="3">
      <t>ズメン</t>
    </rPh>
    <rPh sb="4" eb="6">
      <t>カクニン</t>
    </rPh>
    <rPh sb="7" eb="9">
      <t>バアイ</t>
    </rPh>
    <phoneticPr fontId="4"/>
  </si>
  <si>
    <t>その他</t>
    <rPh sb="2" eb="3">
      <t>タ</t>
    </rPh>
    <phoneticPr fontId="4"/>
  </si>
  <si>
    <t>筋かいの存在</t>
    <rPh sb="0" eb="1">
      <t>スジ</t>
    </rPh>
    <rPh sb="4" eb="6">
      <t>ソンザイ</t>
    </rPh>
    <phoneticPr fontId="4"/>
  </si>
  <si>
    <t>平面図の選択の際</t>
    <rPh sb="0" eb="3">
      <t>ヘイメンズ</t>
    </rPh>
    <rPh sb="4" eb="6">
      <t>センタク</t>
    </rPh>
    <rPh sb="7" eb="8">
      <t>サイ</t>
    </rPh>
    <phoneticPr fontId="4"/>
  </si>
  <si>
    <t>筋かい等：部材の断面欠損</t>
    <rPh sb="0" eb="1">
      <t>スジ</t>
    </rPh>
    <rPh sb="3" eb="4">
      <t>トウ</t>
    </rPh>
    <phoneticPr fontId="4"/>
  </si>
  <si>
    <t>存在
↓</t>
    <rPh sb="0" eb="2">
      <t>ソンザイ</t>
    </rPh>
    <phoneticPr fontId="4"/>
  </si>
  <si>
    <t>「平面図（筋かい位置明記）」を選択</t>
    <rPh sb="1" eb="4">
      <t>ヘイメンズ</t>
    </rPh>
    <rPh sb="5" eb="6">
      <t>スジ</t>
    </rPh>
    <rPh sb="8" eb="10">
      <t>イチ</t>
    </rPh>
    <rPh sb="10" eb="12">
      <t>メイキ</t>
    </rPh>
    <rPh sb="15" eb="17">
      <t>センタク</t>
    </rPh>
    <phoneticPr fontId="4"/>
  </si>
  <si>
    <t>土台と柱：接合金物</t>
    <rPh sb="0" eb="2">
      <t>ドダイ</t>
    </rPh>
    <rPh sb="3" eb="4">
      <t>ハシラ</t>
    </rPh>
    <rPh sb="5" eb="7">
      <t>セツゴウ</t>
    </rPh>
    <rPh sb="7" eb="9">
      <t>カナモノ</t>
    </rPh>
    <phoneticPr fontId="4"/>
  </si>
  <si>
    <t>増築等年度</t>
    <rPh sb="0" eb="2">
      <t>ゾウチク</t>
    </rPh>
    <rPh sb="2" eb="3">
      <t>トウ</t>
    </rPh>
    <rPh sb="3" eb="5">
      <t>ネンド</t>
    </rPh>
    <phoneticPr fontId="4"/>
  </si>
  <si>
    <t>規模・状況</t>
    <rPh sb="0" eb="2">
      <t>キボ</t>
    </rPh>
    <rPh sb="3" eb="5">
      <t>ジョウキョウ</t>
    </rPh>
    <phoneticPr fontId="4"/>
  </si>
  <si>
    <t>柱と梁桁：接合金物</t>
    <rPh sb="0" eb="1">
      <t>ハシラ</t>
    </rPh>
    <rPh sb="2" eb="3">
      <t>ハリ</t>
    </rPh>
    <rPh sb="3" eb="4">
      <t>ケタ</t>
    </rPh>
    <rPh sb="5" eb="7">
      <t>セツゴウ</t>
    </rPh>
    <rPh sb="7" eb="9">
      <t>カナモノ</t>
    </rPh>
    <phoneticPr fontId="4"/>
  </si>
  <si>
    <t>・筋かい金物について</t>
    <rPh sb="1" eb="2">
      <t>スジ</t>
    </rPh>
    <rPh sb="4" eb="6">
      <t>カナモノ</t>
    </rPh>
    <phoneticPr fontId="4"/>
  </si>
  <si>
    <t>-</t>
    <phoneticPr fontId="4"/>
  </si>
  <si>
    <t>-</t>
    <phoneticPr fontId="4"/>
  </si>
  <si>
    <t>筋かい材：接合金物</t>
    <rPh sb="0" eb="1">
      <t>スジ</t>
    </rPh>
    <rPh sb="3" eb="4">
      <t>ザイ</t>
    </rPh>
    <phoneticPr fontId="4"/>
  </si>
  <si>
    <t>「釘打ち」は金物に該当しません。</t>
    <rPh sb="1" eb="2">
      <t>クギ</t>
    </rPh>
    <rPh sb="2" eb="3">
      <t>ウ</t>
    </rPh>
    <rPh sb="6" eb="8">
      <t>カナモノ</t>
    </rPh>
    <rPh sb="9" eb="11">
      <t>ガイトウ</t>
    </rPh>
    <phoneticPr fontId="4"/>
  </si>
  <si>
    <t>1階増築</t>
    <rPh sb="1" eb="2">
      <t>カイ</t>
    </rPh>
    <rPh sb="2" eb="4">
      <t>ゾウチク</t>
    </rPh>
    <phoneticPr fontId="4"/>
  </si>
  <si>
    <t>床組部分の状況</t>
    <rPh sb="0" eb="1">
      <t>ユカ</t>
    </rPh>
    <rPh sb="1" eb="2">
      <t>グミ</t>
    </rPh>
    <rPh sb="2" eb="4">
      <t>ブブン</t>
    </rPh>
    <rPh sb="5" eb="7">
      <t>ジョウキョウ</t>
    </rPh>
    <phoneticPr fontId="4"/>
  </si>
  <si>
    <t>本診断においては平成１２年告示金物を示します。</t>
    <rPh sb="0" eb="1">
      <t>ホン</t>
    </rPh>
    <rPh sb="1" eb="3">
      <t>シンダン</t>
    </rPh>
    <rPh sb="8" eb="10">
      <t>ヘイセイ</t>
    </rPh>
    <rPh sb="12" eb="13">
      <t>ネン</t>
    </rPh>
    <rPh sb="13" eb="15">
      <t>コクジ</t>
    </rPh>
    <rPh sb="15" eb="17">
      <t>カナモノ</t>
    </rPh>
    <rPh sb="18" eb="19">
      <t>シメ</t>
    </rPh>
    <phoneticPr fontId="4"/>
  </si>
  <si>
    <t>2階増築</t>
    <rPh sb="1" eb="2">
      <t>カイ</t>
    </rPh>
    <rPh sb="2" eb="4">
      <t>ゾウチク</t>
    </rPh>
    <phoneticPr fontId="4"/>
  </si>
  <si>
    <t>梁と柱、差し鴨居：接合方法</t>
    <rPh sb="0" eb="1">
      <t>ハリ</t>
    </rPh>
    <rPh sb="2" eb="3">
      <t>ハシラ</t>
    </rPh>
    <rPh sb="4" eb="5">
      <t>サ</t>
    </rPh>
    <rPh sb="6" eb="8">
      <t>カモイ</t>
    </rPh>
    <phoneticPr fontId="4"/>
  </si>
  <si>
    <t>1,2階増築</t>
    <rPh sb="3" eb="4">
      <t>カイ</t>
    </rPh>
    <rPh sb="4" eb="6">
      <t>ゾウチク</t>
    </rPh>
    <phoneticPr fontId="4"/>
  </si>
  <si>
    <t>筋かい端部：接合方法</t>
    <rPh sb="0" eb="1">
      <t>スジ</t>
    </rPh>
    <rPh sb="3" eb="4">
      <t>タン</t>
    </rPh>
    <rPh sb="4" eb="5">
      <t>ブ</t>
    </rPh>
    <phoneticPr fontId="4"/>
  </si>
  <si>
    <t>・水平剛性について</t>
    <rPh sb="1" eb="3">
      <t>スイヘイ</t>
    </rPh>
    <rPh sb="3" eb="5">
      <t>ゴウセイ</t>
    </rPh>
    <phoneticPr fontId="4"/>
  </si>
  <si>
    <t>水平剛性の確保</t>
    <rPh sb="0" eb="2">
      <t>スイヘイ</t>
    </rPh>
    <rPh sb="2" eb="4">
      <t>ゴウセイ</t>
    </rPh>
    <rPh sb="5" eb="7">
      <t>カクホ</t>
    </rPh>
    <phoneticPr fontId="4"/>
  </si>
  <si>
    <t>在来木構造の場合は火打梁での水平力で伝達を考慮している。</t>
    <rPh sb="0" eb="2">
      <t>ザイライ</t>
    </rPh>
    <rPh sb="2" eb="3">
      <t>モク</t>
    </rPh>
    <rPh sb="3" eb="5">
      <t>コウゾウ</t>
    </rPh>
    <rPh sb="6" eb="8">
      <t>バアイ</t>
    </rPh>
    <rPh sb="9" eb="10">
      <t>ヒ</t>
    </rPh>
    <rPh sb="10" eb="11">
      <t>ウ</t>
    </rPh>
    <rPh sb="11" eb="12">
      <t>ハリ</t>
    </rPh>
    <rPh sb="14" eb="16">
      <t>スイヘイ</t>
    </rPh>
    <rPh sb="16" eb="17">
      <t>リョク</t>
    </rPh>
    <rPh sb="18" eb="20">
      <t>デンタツ</t>
    </rPh>
    <rPh sb="21" eb="23">
      <t>コウリョ</t>
    </rPh>
    <phoneticPr fontId="4"/>
  </si>
  <si>
    <t>２階床面又は小屋梁面</t>
    <rPh sb="1" eb="2">
      <t>カイ</t>
    </rPh>
    <rPh sb="2" eb="4">
      <t>ユカメン</t>
    </rPh>
    <rPh sb="4" eb="5">
      <t>マタ</t>
    </rPh>
    <rPh sb="6" eb="8">
      <t>コヤ</t>
    </rPh>
    <rPh sb="8" eb="9">
      <t>ハリ</t>
    </rPh>
    <rPh sb="9" eb="10">
      <t>メン</t>
    </rPh>
    <phoneticPr fontId="4"/>
  </si>
  <si>
    <t>屋根の垂木等の面を仮定剛床と考えれば垂木の接合部の</t>
    <rPh sb="0" eb="2">
      <t>ヤネ</t>
    </rPh>
    <rPh sb="3" eb="5">
      <t>タルキ</t>
    </rPh>
    <rPh sb="5" eb="6">
      <t>トウ</t>
    </rPh>
    <rPh sb="7" eb="8">
      <t>メン</t>
    </rPh>
    <rPh sb="9" eb="11">
      <t>カテイ</t>
    </rPh>
    <rPh sb="11" eb="13">
      <t>ゴウショウ</t>
    </rPh>
    <rPh sb="14" eb="15">
      <t>カンガ</t>
    </rPh>
    <rPh sb="18" eb="20">
      <t>タルキ</t>
    </rPh>
    <rPh sb="21" eb="23">
      <t>セツゴウ</t>
    </rPh>
    <rPh sb="23" eb="24">
      <t>ブ</t>
    </rPh>
    <phoneticPr fontId="4"/>
  </si>
  <si>
    <t>1階一部改築</t>
    <rPh sb="1" eb="2">
      <t>カイ</t>
    </rPh>
    <rPh sb="2" eb="4">
      <t>イチブ</t>
    </rPh>
    <rPh sb="4" eb="6">
      <t>カイチク</t>
    </rPh>
    <phoneticPr fontId="4"/>
  </si>
  <si>
    <t>金物を小屋裏金物と仮定できる。（品確法）</t>
    <rPh sb="0" eb="2">
      <t>カナモノ</t>
    </rPh>
    <rPh sb="3" eb="6">
      <t>コヤウラ</t>
    </rPh>
    <rPh sb="6" eb="8">
      <t>カナモノ</t>
    </rPh>
    <rPh sb="9" eb="11">
      <t>カテイ</t>
    </rPh>
    <rPh sb="16" eb="19">
      <t>ヒンカクホウ</t>
    </rPh>
    <phoneticPr fontId="4"/>
  </si>
  <si>
    <t>2階一部改築</t>
    <rPh sb="1" eb="2">
      <t>カイ</t>
    </rPh>
    <rPh sb="2" eb="4">
      <t>イチブ</t>
    </rPh>
    <rPh sb="4" eb="6">
      <t>カイチク</t>
    </rPh>
    <phoneticPr fontId="4"/>
  </si>
  <si>
    <t>下屋、増築部：接合方法</t>
    <rPh sb="0" eb="2">
      <t>ゲヤ</t>
    </rPh>
    <rPh sb="3" eb="5">
      <t>ゾウチク</t>
    </rPh>
    <rPh sb="5" eb="6">
      <t>ブ</t>
    </rPh>
    <rPh sb="7" eb="9">
      <t>セツゴウ</t>
    </rPh>
    <rPh sb="9" eb="11">
      <t>ホウホウ</t>
    </rPh>
    <phoneticPr fontId="4"/>
  </si>
  <si>
    <t>1,2階一部改築</t>
    <rPh sb="3" eb="4">
      <t>カイ</t>
    </rPh>
    <rPh sb="4" eb="6">
      <t>イチブ</t>
    </rPh>
    <rPh sb="6" eb="8">
      <t>カイチク</t>
    </rPh>
    <phoneticPr fontId="4"/>
  </si>
  <si>
    <t>劣化度調査票</t>
    <rPh sb="0" eb="2">
      <t>レッカ</t>
    </rPh>
    <rPh sb="2" eb="3">
      <t>ド</t>
    </rPh>
    <rPh sb="3" eb="6">
      <t>チョウサヒョウ</t>
    </rPh>
    <phoneticPr fontId="4"/>
  </si>
  <si>
    <t>入力時のワンポイントアドバイス⑥</t>
    <rPh sb="0" eb="3">
      <t>ニュウリョクジ</t>
    </rPh>
    <phoneticPr fontId="4"/>
  </si>
  <si>
    <t>部位</t>
    <rPh sb="0" eb="2">
      <t>ブイ</t>
    </rPh>
    <phoneticPr fontId="4"/>
  </si>
  <si>
    <t>存在↓</t>
    <rPh sb="0" eb="2">
      <t>ソンザイ</t>
    </rPh>
    <phoneticPr fontId="4"/>
  </si>
  <si>
    <t>劣化現象　※存在があるもののみ入力チェックする</t>
    <rPh sb="0" eb="2">
      <t>レッカ</t>
    </rPh>
    <rPh sb="2" eb="4">
      <t>ゲンショウ</t>
    </rPh>
    <rPh sb="6" eb="8">
      <t>ソンザイ</t>
    </rPh>
    <rPh sb="15" eb="17">
      <t>ニュウリョク</t>
    </rPh>
    <phoneticPr fontId="4"/>
  </si>
  <si>
    <t>・劣化度調査については</t>
    <rPh sb="1" eb="3">
      <t>レッカ</t>
    </rPh>
    <rPh sb="3" eb="4">
      <t>ド</t>
    </rPh>
    <rPh sb="4" eb="6">
      <t>チョウサ</t>
    </rPh>
    <phoneticPr fontId="4"/>
  </si>
  <si>
    <t>存在点数</t>
    <rPh sb="0" eb="2">
      <t>ソンザイ</t>
    </rPh>
    <rPh sb="2" eb="4">
      <t>テンスウ</t>
    </rPh>
    <phoneticPr fontId="4"/>
  </si>
  <si>
    <t>劣化点数</t>
    <rPh sb="0" eb="2">
      <t>レッカ</t>
    </rPh>
    <rPh sb="2" eb="4">
      <t>テンスウ</t>
    </rPh>
    <phoneticPr fontId="4"/>
  </si>
  <si>
    <t>屋根葺き材：金属板</t>
    <rPh sb="0" eb="2">
      <t>ヤネ</t>
    </rPh>
    <rPh sb="2" eb="3">
      <t>フ</t>
    </rPh>
    <rPh sb="4" eb="5">
      <t>ザイ</t>
    </rPh>
    <rPh sb="6" eb="9">
      <t>キンゾクバン</t>
    </rPh>
    <phoneticPr fontId="4"/>
  </si>
  <si>
    <t>「木造住宅の耐震診断と補強方法」を参照</t>
    <phoneticPr fontId="4"/>
  </si>
  <si>
    <t>外装補修</t>
    <rPh sb="0" eb="2">
      <t>ガイソウ</t>
    </rPh>
    <rPh sb="2" eb="4">
      <t>ホシュウ</t>
    </rPh>
    <phoneticPr fontId="4"/>
  </si>
  <si>
    <t>屋根葺き材：瓦・スレート</t>
    <rPh sb="0" eb="2">
      <t>ヤネ</t>
    </rPh>
    <rPh sb="2" eb="3">
      <t>フ</t>
    </rPh>
    <rPh sb="4" eb="5">
      <t>ザイ</t>
    </rPh>
    <rPh sb="6" eb="7">
      <t>カワラ</t>
    </rPh>
    <phoneticPr fontId="4"/>
  </si>
  <si>
    <t>内装補修（壁、柱等撤去なし）</t>
    <rPh sb="0" eb="2">
      <t>ナイソウ</t>
    </rPh>
    <rPh sb="2" eb="4">
      <t>ホシュウ</t>
    </rPh>
    <rPh sb="5" eb="6">
      <t>カベ</t>
    </rPh>
    <rPh sb="7" eb="8">
      <t>ハシラ</t>
    </rPh>
    <rPh sb="8" eb="9">
      <t>トウ</t>
    </rPh>
    <rPh sb="9" eb="11">
      <t>テッキョ</t>
    </rPh>
    <phoneticPr fontId="4"/>
  </si>
  <si>
    <t>軒・呼び樋</t>
    <rPh sb="0" eb="1">
      <t>ノキ</t>
    </rPh>
    <rPh sb="2" eb="3">
      <t>ヨ</t>
    </rPh>
    <rPh sb="4" eb="5">
      <t>トイ</t>
    </rPh>
    <phoneticPr fontId="4"/>
  </si>
  <si>
    <t>・劣化度調査の選択項目について</t>
    <rPh sb="1" eb="3">
      <t>レッカ</t>
    </rPh>
    <rPh sb="3" eb="4">
      <t>ド</t>
    </rPh>
    <rPh sb="4" eb="6">
      <t>チョウサ</t>
    </rPh>
    <rPh sb="7" eb="9">
      <t>センタク</t>
    </rPh>
    <rPh sb="9" eb="11">
      <t>コウモク</t>
    </rPh>
    <phoneticPr fontId="4"/>
  </si>
  <si>
    <t>内装補修（壁、柱等撤去あり）</t>
    <rPh sb="0" eb="2">
      <t>ナイソウ</t>
    </rPh>
    <rPh sb="2" eb="4">
      <t>ホシュウ</t>
    </rPh>
    <rPh sb="5" eb="6">
      <t>カベ</t>
    </rPh>
    <rPh sb="7" eb="8">
      <t>ハシラ</t>
    </rPh>
    <rPh sb="8" eb="9">
      <t>トウ</t>
    </rPh>
    <rPh sb="9" eb="11">
      <t>テッキョ</t>
    </rPh>
    <phoneticPr fontId="4"/>
  </si>
  <si>
    <t>縦樋</t>
    <rPh sb="0" eb="1">
      <t>タテ</t>
    </rPh>
    <rPh sb="1" eb="2">
      <t>トイ</t>
    </rPh>
    <phoneticPr fontId="4"/>
  </si>
  <si>
    <t>存在する部位について現場黙示の範囲で選択</t>
    <rPh sb="0" eb="2">
      <t>ソンザイ</t>
    </rPh>
    <rPh sb="4" eb="6">
      <t>ブイ</t>
    </rPh>
    <rPh sb="10" eb="12">
      <t>ゲンバ</t>
    </rPh>
    <rPh sb="12" eb="14">
      <t>モクシ</t>
    </rPh>
    <rPh sb="15" eb="17">
      <t>ハンイ</t>
    </rPh>
    <rPh sb="18" eb="20">
      <t>センタク</t>
    </rPh>
    <phoneticPr fontId="4"/>
  </si>
  <si>
    <t>内外装補修（壁、柱等撤去なし）</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</si>
  <si>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木製板、合板</t>
    </r>
    <rPh sb="0" eb="2">
      <t>ガイヘキ</t>
    </rPh>
    <rPh sb="2" eb="4">
      <t>シア</t>
    </rPh>
    <rPh sb="6" eb="8">
      <t>モクセイ</t>
    </rPh>
    <rPh sb="8" eb="9">
      <t>イタ</t>
    </rPh>
    <rPh sb="10" eb="12">
      <t>ゴウバン</t>
    </rPh>
    <phoneticPr fontId="4"/>
  </si>
  <si>
    <t>内外装補修（壁、柱等撤去あり）</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</si>
  <si>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窯業系サイディング</t>
    </r>
    <rPh sb="0" eb="2">
      <t>ガイヘキ</t>
    </rPh>
    <rPh sb="2" eb="4">
      <t>シア</t>
    </rPh>
    <rPh sb="6" eb="8">
      <t>ヨウギョウ</t>
    </rPh>
    <rPh sb="8" eb="9">
      <t>ケイ</t>
    </rPh>
    <phoneticPr fontId="4"/>
  </si>
  <si>
    <t>・サイディングについて</t>
    <phoneticPr fontId="4"/>
  </si>
  <si>
    <r>
      <t>外壁仕上げ：</t>
    </r>
    <r>
      <rPr>
        <sz val="8"/>
        <rFont val="ＭＳ Ｐゴシック"/>
        <family val="3"/>
        <charset val="128"/>
      </rPr>
      <t>金属サイディング</t>
    </r>
    <rPh sb="0" eb="2">
      <t>ガイヘキ</t>
    </rPh>
    <rPh sb="2" eb="4">
      <t>シア</t>
    </rPh>
    <rPh sb="6" eb="8">
      <t>キンゾク</t>
    </rPh>
    <phoneticPr fontId="4"/>
  </si>
  <si>
    <t>窯業系、セメント系は窯業系を選択</t>
    <rPh sb="0" eb="2">
      <t>ヨウギョウ</t>
    </rPh>
    <rPh sb="2" eb="3">
      <t>ケイ</t>
    </rPh>
    <rPh sb="8" eb="9">
      <t>ケイ</t>
    </rPh>
    <rPh sb="10" eb="12">
      <t>ヨウギョウ</t>
    </rPh>
    <rPh sb="12" eb="13">
      <t>ケイ</t>
    </rPh>
    <rPh sb="14" eb="16">
      <t>センタク</t>
    </rPh>
    <phoneticPr fontId="4"/>
  </si>
  <si>
    <r>
      <t>外壁仕上げ：</t>
    </r>
    <r>
      <rPr>
        <sz val="8"/>
        <rFont val="ＭＳ Ｐゴシック"/>
        <family val="3"/>
        <charset val="128"/>
      </rPr>
      <t>モルタル</t>
    </r>
    <rPh sb="0" eb="2">
      <t>ガイヘキ</t>
    </rPh>
    <rPh sb="2" eb="4">
      <t>シア</t>
    </rPh>
    <phoneticPr fontId="4"/>
  </si>
  <si>
    <t>波トタン、各波トタン等は金属系を選択</t>
    <rPh sb="0" eb="1">
      <t>ナミ</t>
    </rPh>
    <rPh sb="5" eb="6">
      <t>カク</t>
    </rPh>
    <rPh sb="6" eb="7">
      <t>ナミ</t>
    </rPh>
    <rPh sb="10" eb="11">
      <t>トウ</t>
    </rPh>
    <rPh sb="12" eb="15">
      <t>キンゾクケイ</t>
    </rPh>
    <rPh sb="16" eb="18">
      <t>センタク</t>
    </rPh>
    <phoneticPr fontId="4"/>
  </si>
  <si>
    <t>露出した躯体</t>
    <rPh sb="0" eb="2">
      <t>ロシュツ</t>
    </rPh>
    <rPh sb="4" eb="6">
      <t>クタイ</t>
    </rPh>
    <phoneticPr fontId="4"/>
  </si>
  <si>
    <t>ﾊﾞﾙｺﾆｰ手すり壁：木製板、合板</t>
    <rPh sb="6" eb="7">
      <t>テ</t>
    </rPh>
    <rPh sb="9" eb="10">
      <t>カベ</t>
    </rPh>
    <rPh sb="11" eb="13">
      <t>モクセイ</t>
    </rPh>
    <rPh sb="13" eb="14">
      <t>イタ</t>
    </rPh>
    <rPh sb="15" eb="17">
      <t>ゴウハン</t>
    </rPh>
    <phoneticPr fontId="4"/>
  </si>
  <si>
    <t>・露出した躯体について</t>
    <rPh sb="1" eb="3">
      <t>ロシュツ</t>
    </rPh>
    <rPh sb="5" eb="7">
      <t>クタイ</t>
    </rPh>
    <phoneticPr fontId="4"/>
  </si>
  <si>
    <t>ﾊﾞﾙｺﾆｰ手すり壁：窯業系ｻｲﾃﾞｨﾝｸﾞ</t>
    <rPh sb="6" eb="7">
      <t>テ</t>
    </rPh>
    <rPh sb="9" eb="10">
      <t>カベ</t>
    </rPh>
    <rPh sb="11" eb="13">
      <t>ヨウギョウ</t>
    </rPh>
    <rPh sb="13" eb="14">
      <t>ケイ</t>
    </rPh>
    <phoneticPr fontId="4"/>
  </si>
  <si>
    <t>桁、柱、土台等が現しとなっている真壁づくりの構造の場合の劣化度を判定</t>
    <rPh sb="0" eb="1">
      <t>ケタ</t>
    </rPh>
    <rPh sb="2" eb="3">
      <t>ハシラ</t>
    </rPh>
    <rPh sb="4" eb="6">
      <t>ドダイ</t>
    </rPh>
    <rPh sb="6" eb="7">
      <t>トウ</t>
    </rPh>
    <rPh sb="8" eb="9">
      <t>アラワ</t>
    </rPh>
    <rPh sb="16" eb="18">
      <t>シンカベ</t>
    </rPh>
    <rPh sb="22" eb="24">
      <t>コウゾウ</t>
    </rPh>
    <rPh sb="25" eb="27">
      <t>バアイ</t>
    </rPh>
    <rPh sb="28" eb="30">
      <t>レッカ</t>
    </rPh>
    <rPh sb="30" eb="31">
      <t>ド</t>
    </rPh>
    <rPh sb="32" eb="34">
      <t>ハンテイ</t>
    </rPh>
    <phoneticPr fontId="4"/>
  </si>
  <si>
    <t>ﾊﾞﾙｺﾆｰ手すり壁：金属ｻｲﾃﾞｨﾝｸﾞ</t>
    <rPh sb="6" eb="7">
      <t>テ</t>
    </rPh>
    <rPh sb="9" eb="10">
      <t>カベ</t>
    </rPh>
    <rPh sb="11" eb="13">
      <t>キンゾク</t>
    </rPh>
    <phoneticPr fontId="4"/>
  </si>
  <si>
    <t>玄関ポーチ等の局部的なものは除く</t>
    <rPh sb="0" eb="2">
      <t>ゲンカン</t>
    </rPh>
    <rPh sb="5" eb="6">
      <t>トウ</t>
    </rPh>
    <rPh sb="7" eb="10">
      <t>キョクブテキ</t>
    </rPh>
    <rPh sb="14" eb="15">
      <t>ノゾ</t>
    </rPh>
    <phoneticPr fontId="4"/>
  </si>
  <si>
    <t>ﾊﾞﾙｺﾆｰ：外壁との接合部</t>
    <rPh sb="7" eb="9">
      <t>ガイヘキ</t>
    </rPh>
    <rPh sb="11" eb="13">
      <t>セツゴウ</t>
    </rPh>
    <rPh sb="13" eb="14">
      <t>ブ</t>
    </rPh>
    <phoneticPr fontId="4"/>
  </si>
  <si>
    <t>ﾊﾞﾙｺﾆｰ床排水</t>
    <rPh sb="6" eb="7">
      <t>ユカ</t>
    </rPh>
    <rPh sb="7" eb="9">
      <t>ハイスイ</t>
    </rPh>
    <phoneticPr fontId="4"/>
  </si>
  <si>
    <t>・内壁：浴室のタイル壁及びタイル壁以外について</t>
    <rPh sb="1" eb="3">
      <t>ウチカベ</t>
    </rPh>
    <rPh sb="4" eb="6">
      <t>ヨクシツ</t>
    </rPh>
    <rPh sb="10" eb="11">
      <t>カベ</t>
    </rPh>
    <rPh sb="11" eb="12">
      <t>オヨ</t>
    </rPh>
    <rPh sb="16" eb="17">
      <t>カベ</t>
    </rPh>
    <rPh sb="17" eb="19">
      <t>イガイ</t>
    </rPh>
    <phoneticPr fontId="4"/>
  </si>
  <si>
    <t>内壁：一般室内壁、窓下</t>
    <rPh sb="0" eb="2">
      <t>ナイヘキ</t>
    </rPh>
    <rPh sb="3" eb="5">
      <t>イッパン</t>
    </rPh>
    <rPh sb="5" eb="6">
      <t>シツ</t>
    </rPh>
    <rPh sb="6" eb="8">
      <t>ナイヘキ</t>
    </rPh>
    <rPh sb="9" eb="10">
      <t>マド</t>
    </rPh>
    <rPh sb="10" eb="11">
      <t>シタ</t>
    </rPh>
    <phoneticPr fontId="4"/>
  </si>
  <si>
    <t>ユニットバスの場合は存在は「無」とする。</t>
    <rPh sb="7" eb="9">
      <t>バアイ</t>
    </rPh>
    <rPh sb="10" eb="12">
      <t>ソンザイ</t>
    </rPh>
    <rPh sb="14" eb="15">
      <t>ム</t>
    </rPh>
    <phoneticPr fontId="4"/>
  </si>
  <si>
    <t>内壁：浴室のﾀｲﾙ壁</t>
    <rPh sb="0" eb="2">
      <t>ナイヘキ</t>
    </rPh>
    <rPh sb="3" eb="5">
      <t>ヨクシツ</t>
    </rPh>
    <rPh sb="9" eb="10">
      <t>カベ</t>
    </rPh>
    <phoneticPr fontId="4"/>
  </si>
  <si>
    <t>内壁：浴室のﾀｲﾙ壁以外</t>
    <rPh sb="0" eb="2">
      <t>ナイヘキ</t>
    </rPh>
    <rPh sb="3" eb="5">
      <t>ヨクシツ</t>
    </rPh>
    <rPh sb="9" eb="10">
      <t>カベ</t>
    </rPh>
    <rPh sb="10" eb="12">
      <t>イガイ</t>
    </rPh>
    <phoneticPr fontId="4"/>
  </si>
  <si>
    <t>・床下について</t>
    <rPh sb="1" eb="3">
      <t>ユカシタ</t>
    </rPh>
    <phoneticPr fontId="4"/>
  </si>
  <si>
    <t>床面：一般室</t>
    <rPh sb="0" eb="2">
      <t>ユカメン</t>
    </rPh>
    <rPh sb="3" eb="5">
      <t>イッパン</t>
    </rPh>
    <rPh sb="5" eb="6">
      <t>シツ</t>
    </rPh>
    <phoneticPr fontId="4"/>
  </si>
  <si>
    <t>基礎の亀裂は内部においても駆使した範囲で選択</t>
    <rPh sb="0" eb="2">
      <t>キソ</t>
    </rPh>
    <rPh sb="3" eb="5">
      <t>キレツ</t>
    </rPh>
    <rPh sb="6" eb="8">
      <t>ナイブ</t>
    </rPh>
    <rPh sb="13" eb="15">
      <t>クシ</t>
    </rPh>
    <rPh sb="17" eb="19">
      <t>ハンイ</t>
    </rPh>
    <rPh sb="20" eb="22">
      <t>センタク</t>
    </rPh>
    <phoneticPr fontId="4"/>
  </si>
  <si>
    <t>床面：廊下</t>
    <rPh sb="0" eb="2">
      <t>ユカメン</t>
    </rPh>
    <rPh sb="3" eb="5">
      <t>ロウカ</t>
    </rPh>
    <phoneticPr fontId="4"/>
  </si>
  <si>
    <t>床下</t>
    <rPh sb="0" eb="2">
      <t>ユカシタ</t>
    </rPh>
    <phoneticPr fontId="4"/>
  </si>
  <si>
    <t>・大引、束、根太等の床下部材に腐朽、蟻道、蟻害等の劣化度を</t>
    <rPh sb="1" eb="3">
      <t>オオビ</t>
    </rPh>
    <rPh sb="4" eb="5">
      <t>ツカ</t>
    </rPh>
    <rPh sb="6" eb="8">
      <t>ネダ</t>
    </rPh>
    <rPh sb="8" eb="9">
      <t>トウ</t>
    </rPh>
    <rPh sb="10" eb="12">
      <t>ユカシタ</t>
    </rPh>
    <rPh sb="12" eb="14">
      <t>ブザイ</t>
    </rPh>
    <rPh sb="15" eb="17">
      <t>フキュウ</t>
    </rPh>
    <rPh sb="18" eb="20">
      <t>ギドウ</t>
    </rPh>
    <rPh sb="21" eb="22">
      <t>ギ</t>
    </rPh>
    <rPh sb="22" eb="23">
      <t>ガイ</t>
    </rPh>
    <rPh sb="23" eb="24">
      <t>トウ</t>
    </rPh>
    <rPh sb="25" eb="27">
      <t>レッカ</t>
    </rPh>
    <rPh sb="27" eb="28">
      <t>ド</t>
    </rPh>
    <phoneticPr fontId="4"/>
  </si>
  <si>
    <t>存在点数＝</t>
    <rPh sb="0" eb="2">
      <t>ソンザイ</t>
    </rPh>
    <rPh sb="2" eb="4">
      <t>テンスウ</t>
    </rPh>
    <phoneticPr fontId="4"/>
  </si>
  <si>
    <t>劣化点数＝</t>
    <rPh sb="0" eb="2">
      <t>レッカ</t>
    </rPh>
    <rPh sb="2" eb="4">
      <t>テンスウ</t>
    </rPh>
    <phoneticPr fontId="4"/>
  </si>
  <si>
    <t>目視又はドライバーチェック等で確認</t>
    <rPh sb="0" eb="2">
      <t>モクシ</t>
    </rPh>
    <rPh sb="2" eb="3">
      <t>マタ</t>
    </rPh>
    <rPh sb="13" eb="14">
      <t>トウ</t>
    </rPh>
    <rPh sb="15" eb="17">
      <t>カクニン</t>
    </rPh>
    <phoneticPr fontId="4"/>
  </si>
  <si>
    <t>※上記「存在点数」と「劣化点数」が診断プログラムの「７．劣化度による低減係数」と一致するか確認してから印刷すること</t>
    <rPh sb="1" eb="3">
      <t>ジョウキ</t>
    </rPh>
    <rPh sb="4" eb="6">
      <t>ソンザイ</t>
    </rPh>
    <rPh sb="6" eb="8">
      <t>テンスウ</t>
    </rPh>
    <rPh sb="11" eb="13">
      <t>レッカ</t>
    </rPh>
    <rPh sb="13" eb="15">
      <t>テンスウ</t>
    </rPh>
    <rPh sb="17" eb="19">
      <t>シンダン</t>
    </rPh>
    <rPh sb="28" eb="30">
      <t>レッカ</t>
    </rPh>
    <rPh sb="30" eb="31">
      <t>ド</t>
    </rPh>
    <rPh sb="34" eb="36">
      <t>テイゲン</t>
    </rPh>
    <rPh sb="36" eb="38">
      <t>ケイスウ</t>
    </rPh>
    <rPh sb="40" eb="42">
      <t>イッチ</t>
    </rPh>
    <rPh sb="45" eb="47">
      <t>カクニン</t>
    </rPh>
    <rPh sb="51" eb="53">
      <t>インサツ</t>
    </rPh>
    <phoneticPr fontId="4"/>
  </si>
  <si>
    <t>診断プログラム　総合評価(診断結果)出力　注意事項入力用</t>
    <rPh sb="0" eb="2">
      <t>シンダン</t>
    </rPh>
    <rPh sb="8" eb="10">
      <t>ソウゴウ</t>
    </rPh>
    <rPh sb="10" eb="12">
      <t>ヒョウカ</t>
    </rPh>
    <rPh sb="13" eb="15">
      <t>シンダン</t>
    </rPh>
    <rPh sb="15" eb="17">
      <t>ケッカ</t>
    </rPh>
    <rPh sb="18" eb="20">
      <t>シュツリョク</t>
    </rPh>
    <rPh sb="21" eb="23">
      <t>チュウイ</t>
    </rPh>
    <rPh sb="23" eb="25">
      <t>ジコウ</t>
    </rPh>
    <rPh sb="25" eb="28">
      <t>ニュウリョクヨウ</t>
    </rPh>
    <phoneticPr fontId="4"/>
  </si>
  <si>
    <t>【地盤】</t>
    <rPh sb="1" eb="3">
      <t>ジバン</t>
    </rPh>
    <phoneticPr fontId="4"/>
  </si>
  <si>
    <t>入力時のワンポイントアドバイス⑦</t>
    <rPh sb="0" eb="3">
      <t>ニュウリョクジ</t>
    </rPh>
    <phoneticPr fontId="4"/>
  </si>
  <si>
    <t>【地形】</t>
    <rPh sb="1" eb="3">
      <t>チケイ</t>
    </rPh>
    <phoneticPr fontId="4"/>
  </si>
  <si>
    <t>・地形について</t>
    <rPh sb="1" eb="3">
      <t>チケイ</t>
    </rPh>
    <phoneticPr fontId="4"/>
  </si>
  <si>
    <t>普通、平坦以外は注意事項を選択</t>
    <rPh sb="0" eb="2">
      <t>フツウ</t>
    </rPh>
    <rPh sb="3" eb="5">
      <t>ヘイタン</t>
    </rPh>
    <rPh sb="5" eb="7">
      <t>イガイ</t>
    </rPh>
    <rPh sb="8" eb="10">
      <t>チュウイ</t>
    </rPh>
    <rPh sb="10" eb="12">
      <t>ジコウ</t>
    </rPh>
    <rPh sb="13" eb="15">
      <t>センタク</t>
    </rPh>
    <phoneticPr fontId="4"/>
  </si>
  <si>
    <t>【基礎】</t>
    <rPh sb="1" eb="3">
      <t>キソ</t>
    </rPh>
    <phoneticPr fontId="4"/>
  </si>
  <si>
    <t>・基礎について</t>
    <rPh sb="1" eb="3">
      <t>キソ</t>
    </rPh>
    <phoneticPr fontId="4"/>
  </si>
  <si>
    <t>Ⅲその他の玉石基礎等を選択した場合</t>
    <rPh sb="3" eb="4">
      <t>タ</t>
    </rPh>
    <rPh sb="5" eb="7">
      <t>タマイシ</t>
    </rPh>
    <rPh sb="7" eb="9">
      <t>キソ</t>
    </rPh>
    <rPh sb="9" eb="10">
      <t>トウ</t>
    </rPh>
    <rPh sb="11" eb="13">
      <t>センタク</t>
    </rPh>
    <rPh sb="15" eb="17">
      <t>バアイ</t>
    </rPh>
    <phoneticPr fontId="4"/>
  </si>
  <si>
    <t>左欄の項目を選択</t>
    <rPh sb="0" eb="1">
      <t>ヒダリ</t>
    </rPh>
    <rPh sb="1" eb="2">
      <t>ラン</t>
    </rPh>
    <rPh sb="3" eb="5">
      <t>コウモク</t>
    </rPh>
    <rPh sb="6" eb="8">
      <t>センタク</t>
    </rPh>
    <phoneticPr fontId="4"/>
  </si>
  <si>
    <t>※特記事項があれば【所見】欄に手入力</t>
    <rPh sb="1" eb="3">
      <t>トッキ</t>
    </rPh>
    <rPh sb="3" eb="5">
      <t>ジコウ</t>
    </rPh>
    <rPh sb="10" eb="12">
      <t>ショケン</t>
    </rPh>
    <rPh sb="13" eb="14">
      <t>ラン</t>
    </rPh>
    <rPh sb="15" eb="16">
      <t>テ</t>
    </rPh>
    <rPh sb="16" eb="18">
      <t>ニュウリョク</t>
    </rPh>
    <phoneticPr fontId="4"/>
  </si>
  <si>
    <t>【その他注意事項】</t>
    <rPh sb="3" eb="4">
      <t>タ</t>
    </rPh>
    <rPh sb="4" eb="6">
      <t>チュウイ</t>
    </rPh>
    <rPh sb="6" eb="8">
      <t>ジコウ</t>
    </rPh>
    <phoneticPr fontId="4"/>
  </si>
  <si>
    <t>・その他の注意事項について</t>
    <rPh sb="3" eb="4">
      <t>タ</t>
    </rPh>
    <rPh sb="5" eb="7">
      <t>チュウイ</t>
    </rPh>
    <rPh sb="7" eb="9">
      <t>ジコウ</t>
    </rPh>
    <phoneticPr fontId="4"/>
  </si>
  <si>
    <t>※部分点検調査票の筋かいの有無に対応しています</t>
    <rPh sb="1" eb="3">
      <t>ブブン</t>
    </rPh>
    <rPh sb="3" eb="5">
      <t>テンケン</t>
    </rPh>
    <rPh sb="5" eb="8">
      <t>チョウサヒョウ</t>
    </rPh>
    <rPh sb="9" eb="10">
      <t>スジ</t>
    </rPh>
    <rPh sb="13" eb="15">
      <t>ウム</t>
    </rPh>
    <rPh sb="16" eb="18">
      <t>タイオウ</t>
    </rPh>
    <phoneticPr fontId="4"/>
  </si>
  <si>
    <t>診断報告書作成時に申込者に対して</t>
    <rPh sb="0" eb="2">
      <t>シンダン</t>
    </rPh>
    <rPh sb="2" eb="5">
      <t>ホウコクショ</t>
    </rPh>
    <rPh sb="5" eb="7">
      <t>サクセイ</t>
    </rPh>
    <rPh sb="7" eb="8">
      <t>ジ</t>
    </rPh>
    <rPh sb="9" eb="11">
      <t>モウシコミ</t>
    </rPh>
    <rPh sb="11" eb="12">
      <t>シャ</t>
    </rPh>
    <rPh sb="13" eb="14">
      <t>タイ</t>
    </rPh>
    <phoneticPr fontId="4"/>
  </si>
  <si>
    <t>注意事項等あれば記入</t>
    <rPh sb="0" eb="2">
      <t>チュウイ</t>
    </rPh>
    <rPh sb="2" eb="4">
      <t>ジコウ</t>
    </rPh>
    <rPh sb="4" eb="5">
      <t>トウ</t>
    </rPh>
    <rPh sb="8" eb="10">
      <t>キニュウ</t>
    </rPh>
    <phoneticPr fontId="4"/>
  </si>
  <si>
    <t>【診断結果入力】</t>
    <rPh sb="1" eb="3">
      <t>シンダン</t>
    </rPh>
    <rPh sb="3" eb="5">
      <t>ケッカ</t>
    </rPh>
    <rPh sb="5" eb="7">
      <t>ニュウリョク</t>
    </rPh>
    <phoneticPr fontId="4"/>
  </si>
  <si>
    <t>診断プログラム出力　「３．必要耐力の算出」より入力</t>
    <rPh sb="0" eb="2">
      <t>シンダン</t>
    </rPh>
    <rPh sb="7" eb="9">
      <t>シュツリョク</t>
    </rPh>
    <rPh sb="13" eb="15">
      <t>ヒツヨウ</t>
    </rPh>
    <rPh sb="15" eb="17">
      <t>タイリョク</t>
    </rPh>
    <rPh sb="18" eb="20">
      <t>サンシュツ</t>
    </rPh>
    <rPh sb="23" eb="25">
      <t>ニュウリョク</t>
    </rPh>
    <phoneticPr fontId="4"/>
  </si>
  <si>
    <t>階</t>
    <rPh sb="0" eb="1">
      <t>カイ</t>
    </rPh>
    <phoneticPr fontId="4"/>
  </si>
  <si>
    <t>A
床面積</t>
    <rPh sb="2" eb="5">
      <t>ユカメンセキ</t>
    </rPh>
    <phoneticPr fontId="4"/>
  </si>
  <si>
    <t>Qr
必要耐力</t>
    <rPh sb="3" eb="5">
      <t>ヒツヨウ</t>
    </rPh>
    <rPh sb="5" eb="7">
      <t>タイリョク</t>
    </rPh>
    <phoneticPr fontId="4"/>
  </si>
  <si>
    <t>２階</t>
    <phoneticPr fontId="4"/>
  </si>
  <si>
    <t>この下方に耐震補強アドバイスの</t>
    <rPh sb="2" eb="4">
      <t>カホウ</t>
    </rPh>
    <rPh sb="5" eb="7">
      <t>タイシン</t>
    </rPh>
    <rPh sb="7" eb="9">
      <t>ホキョウ</t>
    </rPh>
    <phoneticPr fontId="4"/>
  </si>
  <si>
    <t>１階</t>
    <phoneticPr fontId="4"/>
  </si>
  <si>
    <t>入力項目があります。</t>
    <rPh sb="0" eb="2">
      <t>ニュウリョク</t>
    </rPh>
    <rPh sb="2" eb="4">
      <t>コウモク</t>
    </rPh>
    <phoneticPr fontId="4"/>
  </si>
  <si>
    <t>診断プログラム出力　「８．上部構造評点」より入力</t>
    <rPh sb="0" eb="2">
      <t>シンダン</t>
    </rPh>
    <rPh sb="7" eb="9">
      <t>シュツリョク</t>
    </rPh>
    <rPh sb="13" eb="15">
      <t>ジョウブ</t>
    </rPh>
    <rPh sb="15" eb="17">
      <t>コウゾウ</t>
    </rPh>
    <rPh sb="17" eb="19">
      <t>ヒョウテン</t>
    </rPh>
    <rPh sb="22" eb="24">
      <t>ニュウリョク</t>
    </rPh>
    <phoneticPr fontId="4"/>
  </si>
  <si>
    <t>↓↓↓</t>
    <phoneticPr fontId="4"/>
  </si>
  <si>
    <t>診断方向</t>
    <rPh sb="0" eb="2">
      <t>シンダン</t>
    </rPh>
    <rPh sb="2" eb="4">
      <t>ホウコウ</t>
    </rPh>
    <phoneticPr fontId="4"/>
  </si>
  <si>
    <t>強さ
Qu（ｋN）</t>
    <rPh sb="0" eb="1">
      <t>ツヨ</t>
    </rPh>
    <phoneticPr fontId="4"/>
  </si>
  <si>
    <t>配置などによる低減係数　eKfl</t>
    <rPh sb="0" eb="2">
      <t>ハイチ</t>
    </rPh>
    <rPh sb="7" eb="9">
      <t>テイゲン</t>
    </rPh>
    <rPh sb="9" eb="11">
      <t>ケイスウ</t>
    </rPh>
    <phoneticPr fontId="4"/>
  </si>
  <si>
    <t>劣化度　dK</t>
    <rPh sb="0" eb="2">
      <t>レッカ</t>
    </rPh>
    <rPh sb="2" eb="3">
      <t>ド</t>
    </rPh>
    <phoneticPr fontId="4"/>
  </si>
  <si>
    <t>２階X方向</t>
    <rPh sb="1" eb="2">
      <t>カイ</t>
    </rPh>
    <rPh sb="3" eb="5">
      <t>ホウコウ</t>
    </rPh>
    <phoneticPr fontId="4"/>
  </si>
  <si>
    <t>２階Y方向</t>
    <rPh sb="1" eb="2">
      <t>カイ</t>
    </rPh>
    <rPh sb="3" eb="5">
      <t>ホウコウ</t>
    </rPh>
    <phoneticPr fontId="4"/>
  </si>
  <si>
    <t>１階X方向</t>
    <rPh sb="1" eb="2">
      <t>カイ</t>
    </rPh>
    <rPh sb="3" eb="5">
      <t>ホウコウ</t>
    </rPh>
    <phoneticPr fontId="4"/>
  </si>
  <si>
    <t>昭和56年(1981年)</t>
    <rPh sb="0" eb="2">
      <t>ショウワ</t>
    </rPh>
    <rPh sb="4" eb="5">
      <t>ネン</t>
    </rPh>
    <rPh sb="10" eb="11">
      <t>ネン</t>
    </rPh>
    <phoneticPr fontId="4"/>
  </si>
  <si>
    <t>１階Y方向</t>
    <rPh sb="1" eb="2">
      <t>カイ</t>
    </rPh>
    <rPh sb="3" eb="5">
      <t>ホウコウ</t>
    </rPh>
    <phoneticPr fontId="4"/>
  </si>
  <si>
    <t>昭和57年(1982年)</t>
    <rPh sb="0" eb="2">
      <t>ショウワ</t>
    </rPh>
    <rPh sb="4" eb="5">
      <t>ネン</t>
    </rPh>
    <rPh sb="10" eb="11">
      <t>ネン</t>
    </rPh>
    <phoneticPr fontId="4"/>
  </si>
  <si>
    <t>※「劣化度　D」が診断プログラム　「７．劣化度による低減係数」の値と一致しないときは入力を確認してください。↑↑</t>
    <rPh sb="2" eb="4">
      <t>レッカ</t>
    </rPh>
    <rPh sb="4" eb="5">
      <t>ド</t>
    </rPh>
    <rPh sb="9" eb="11">
      <t>シンダン</t>
    </rPh>
    <rPh sb="20" eb="22">
      <t>レッカ</t>
    </rPh>
    <rPh sb="22" eb="23">
      <t>ド</t>
    </rPh>
    <rPh sb="26" eb="28">
      <t>テイゲン</t>
    </rPh>
    <rPh sb="28" eb="30">
      <t>ケイスウ</t>
    </rPh>
    <rPh sb="32" eb="33">
      <t>アタイ</t>
    </rPh>
    <rPh sb="34" eb="36">
      <t>イッチ</t>
    </rPh>
    <rPh sb="42" eb="44">
      <t>ニュウリョク</t>
    </rPh>
    <rPh sb="45" eb="47">
      <t>カクニン</t>
    </rPh>
    <phoneticPr fontId="4"/>
  </si>
  <si>
    <t>昭和58年(1983年)</t>
    <rPh sb="0" eb="2">
      <t>ショウワ</t>
    </rPh>
    <rPh sb="4" eb="5">
      <t>ネン</t>
    </rPh>
    <rPh sb="10" eb="11">
      <t>ネン</t>
    </rPh>
    <phoneticPr fontId="4"/>
  </si>
  <si>
    <t>昭和59年(1984年)</t>
    <rPh sb="0" eb="2">
      <t>ショウワ</t>
    </rPh>
    <rPh sb="4" eb="5">
      <t>ネン</t>
    </rPh>
    <rPh sb="10" eb="11">
      <t>ネン</t>
    </rPh>
    <phoneticPr fontId="4"/>
  </si>
  <si>
    <t>【各種協議経過】</t>
    <rPh sb="1" eb="3">
      <t>カクシュ</t>
    </rPh>
    <rPh sb="3" eb="5">
      <t>キョウギ</t>
    </rPh>
    <rPh sb="5" eb="7">
      <t>ケイカ</t>
    </rPh>
    <phoneticPr fontId="4"/>
  </si>
  <si>
    <t>診断報告までの間に申込者や市役所との間で協議した内容を入力</t>
    <rPh sb="0" eb="2">
      <t>シンダン</t>
    </rPh>
    <rPh sb="2" eb="4">
      <t>ホウコク</t>
    </rPh>
    <rPh sb="7" eb="8">
      <t>アイダ</t>
    </rPh>
    <rPh sb="9" eb="11">
      <t>モウシコミ</t>
    </rPh>
    <rPh sb="11" eb="12">
      <t>シャ</t>
    </rPh>
    <rPh sb="13" eb="16">
      <t>シヤクショ</t>
    </rPh>
    <rPh sb="18" eb="19">
      <t>アイダ</t>
    </rPh>
    <rPh sb="20" eb="22">
      <t>キョウギ</t>
    </rPh>
    <rPh sb="24" eb="26">
      <t>ナイヨウ</t>
    </rPh>
    <rPh sb="27" eb="29">
      <t>ニュウリョク</t>
    </rPh>
    <phoneticPr fontId="4"/>
  </si>
  <si>
    <t>昭和60年(1985年)</t>
    <rPh sb="0" eb="2">
      <t>ショウワ</t>
    </rPh>
    <rPh sb="4" eb="5">
      <t>ネン</t>
    </rPh>
    <rPh sb="10" eb="11">
      <t>ネン</t>
    </rPh>
    <phoneticPr fontId="4"/>
  </si>
  <si>
    <t>担当</t>
    <rPh sb="0" eb="2">
      <t>タントウ</t>
    </rPh>
    <phoneticPr fontId="4"/>
  </si>
  <si>
    <t>協議内容</t>
    <rPh sb="0" eb="2">
      <t>キョウギ</t>
    </rPh>
    <rPh sb="2" eb="4">
      <t>ナイヨウ</t>
    </rPh>
    <phoneticPr fontId="4"/>
  </si>
  <si>
    <t>協議年月日</t>
    <rPh sb="0" eb="2">
      <t>キョウギ</t>
    </rPh>
    <rPh sb="2" eb="5">
      <t>ネンガッピ</t>
    </rPh>
    <phoneticPr fontId="4"/>
  </si>
  <si>
    <t>昭和61年(1986年)</t>
    <rPh sb="0" eb="2">
      <t>ショウワ</t>
    </rPh>
    <rPh sb="4" eb="5">
      <t>ネン</t>
    </rPh>
    <rPh sb="10" eb="11">
      <t>ネン</t>
    </rPh>
    <phoneticPr fontId="4"/>
  </si>
  <si>
    <t>昭和62年(1987年)</t>
    <rPh sb="0" eb="2">
      <t>ショウワ</t>
    </rPh>
    <rPh sb="4" eb="5">
      <t>ネン</t>
    </rPh>
    <rPh sb="10" eb="11">
      <t>ネン</t>
    </rPh>
    <phoneticPr fontId="4"/>
  </si>
  <si>
    <t>昭和63年(1988年)</t>
    <rPh sb="0" eb="2">
      <t>ショウワ</t>
    </rPh>
    <rPh sb="4" eb="5">
      <t>ネン</t>
    </rPh>
    <rPh sb="10" eb="11">
      <t>ネン</t>
    </rPh>
    <phoneticPr fontId="4"/>
  </si>
  <si>
    <t>昭和64年平成元(1989年)</t>
    <rPh sb="0" eb="2">
      <t>ショウワ</t>
    </rPh>
    <rPh sb="4" eb="5">
      <t>ネン</t>
    </rPh>
    <rPh sb="5" eb="7">
      <t>ヘイセイ</t>
    </rPh>
    <rPh sb="7" eb="8">
      <t>ガン</t>
    </rPh>
    <rPh sb="13" eb="14">
      <t>ネン</t>
    </rPh>
    <phoneticPr fontId="4"/>
  </si>
  <si>
    <t>平成2年(1990年)</t>
    <rPh sb="0" eb="2">
      <t>ヘイセイ</t>
    </rPh>
    <rPh sb="3" eb="4">
      <t>ネン</t>
    </rPh>
    <rPh sb="9" eb="10">
      <t>ネン</t>
    </rPh>
    <phoneticPr fontId="4"/>
  </si>
  <si>
    <t>平成3年(1991年)</t>
    <rPh sb="0" eb="2">
      <t>ヘイセイ</t>
    </rPh>
    <rPh sb="3" eb="4">
      <t>ネン</t>
    </rPh>
    <rPh sb="9" eb="10">
      <t>ネン</t>
    </rPh>
    <phoneticPr fontId="4"/>
  </si>
  <si>
    <t>平成4年(1992年)</t>
    <rPh sb="0" eb="2">
      <t>ヘイセイ</t>
    </rPh>
    <rPh sb="3" eb="4">
      <t>ネン</t>
    </rPh>
    <rPh sb="9" eb="10">
      <t>ネン</t>
    </rPh>
    <phoneticPr fontId="4"/>
  </si>
  <si>
    <t>【診断結果】</t>
    <rPh sb="1" eb="3">
      <t>シンダン</t>
    </rPh>
    <rPh sb="3" eb="5">
      <t>ケッカ</t>
    </rPh>
    <phoneticPr fontId="4"/>
  </si>
  <si>
    <t>平成5年(1993年)</t>
    <rPh sb="0" eb="2">
      <t>ヘイセイ</t>
    </rPh>
    <rPh sb="3" eb="4">
      <t>ネン</t>
    </rPh>
    <rPh sb="9" eb="10">
      <t>ネン</t>
    </rPh>
    <phoneticPr fontId="4"/>
  </si>
  <si>
    <t>Qr</t>
    <phoneticPr fontId="4"/>
  </si>
  <si>
    <t>edQu</t>
    <phoneticPr fontId="4"/>
  </si>
  <si>
    <t>edQu/Qr</t>
    <phoneticPr fontId="4"/>
  </si>
  <si>
    <t>入力時のワンポイントアドバイス⑧</t>
    <rPh sb="0" eb="3">
      <t>ニュウリョクジ</t>
    </rPh>
    <phoneticPr fontId="4"/>
  </si>
  <si>
    <t>平成6年(1994年)</t>
    <rPh sb="0" eb="2">
      <t>ヘイセイ</t>
    </rPh>
    <rPh sb="3" eb="4">
      <t>ネン</t>
    </rPh>
    <rPh sb="9" eb="10">
      <t>ネン</t>
    </rPh>
    <phoneticPr fontId="4"/>
  </si>
  <si>
    <t>←診断プログラム8.上部構造評点より</t>
    <rPh sb="1" eb="3">
      <t>シンダン</t>
    </rPh>
    <rPh sb="10" eb="12">
      <t>ジョウブ</t>
    </rPh>
    <rPh sb="12" eb="14">
      <t>コウゾウ</t>
    </rPh>
    <rPh sb="14" eb="16">
      <t>ヒョウテン</t>
    </rPh>
    <phoneticPr fontId="4"/>
  </si>
  <si>
    <t>平成7年(1995年)</t>
    <rPh sb="0" eb="2">
      <t>ヘイセイ</t>
    </rPh>
    <rPh sb="3" eb="4">
      <t>ネン</t>
    </rPh>
    <rPh sb="9" eb="10">
      <t>ネン</t>
    </rPh>
    <phoneticPr fontId="4"/>
  </si>
  <si>
    <t>edQu/Qrを転記入力</t>
    <rPh sb="8" eb="10">
      <t>テンキ</t>
    </rPh>
    <rPh sb="10" eb="12">
      <t>ニュウリョク</t>
    </rPh>
    <phoneticPr fontId="4"/>
  </si>
  <si>
    <t>平成8年(1996年)</t>
    <rPh sb="0" eb="2">
      <t>ヘイセイ</t>
    </rPh>
    <rPh sb="3" eb="4">
      <t>ネン</t>
    </rPh>
    <rPh sb="9" eb="10">
      <t>ネン</t>
    </rPh>
    <phoneticPr fontId="4"/>
  </si>
  <si>
    <t>※平屋の場合、２階は空欄のまま</t>
    <rPh sb="1" eb="3">
      <t>ヒラヤ</t>
    </rPh>
    <rPh sb="4" eb="6">
      <t>バアイ</t>
    </rPh>
    <rPh sb="8" eb="9">
      <t>カイ</t>
    </rPh>
    <rPh sb="10" eb="12">
      <t>クウラン</t>
    </rPh>
    <phoneticPr fontId="4"/>
  </si>
  <si>
    <t>平成9年(1997年)</t>
    <rPh sb="0" eb="2">
      <t>ヘイセイ</t>
    </rPh>
    <rPh sb="3" eb="4">
      <t>ネン</t>
    </rPh>
    <rPh sb="9" eb="10">
      <t>ネン</t>
    </rPh>
    <phoneticPr fontId="4"/>
  </si>
  <si>
    <t>平成10年(1998年)</t>
    <rPh sb="0" eb="2">
      <t>ヘイセイ</t>
    </rPh>
    <rPh sb="4" eb="5">
      <t>ネン</t>
    </rPh>
    <rPh sb="10" eb="11">
      <t>ネン</t>
    </rPh>
    <phoneticPr fontId="4"/>
  </si>
  <si>
    <t>【診断結果（精算法）】</t>
    <rPh sb="1" eb="3">
      <t>シンダン</t>
    </rPh>
    <rPh sb="3" eb="5">
      <t>ケッカ</t>
    </rPh>
    <rPh sb="6" eb="8">
      <t>セイサン</t>
    </rPh>
    <rPh sb="8" eb="9">
      <t>ホウ</t>
    </rPh>
    <phoneticPr fontId="4"/>
  </si>
  <si>
    <t>平成11年(1999年)</t>
    <rPh sb="0" eb="2">
      <t>ヘイセイ</t>
    </rPh>
    <rPh sb="4" eb="5">
      <t>ネン</t>
    </rPh>
    <rPh sb="10" eb="11">
      <t>ネン</t>
    </rPh>
    <phoneticPr fontId="4"/>
  </si>
  <si>
    <t>保有耐力　edQu=Qu×eKfl×dK</t>
    <rPh sb="0" eb="2">
      <t>ホユウ</t>
    </rPh>
    <rPh sb="2" eb="4">
      <t>タイリョク</t>
    </rPh>
    <phoneticPr fontId="4"/>
  </si>
  <si>
    <t>床面積あたりの必要耐力(精算法）　（KN/m2）</t>
    <rPh sb="0" eb="1">
      <t>ユカ</t>
    </rPh>
    <rPh sb="1" eb="3">
      <t>メンセキ</t>
    </rPh>
    <rPh sb="7" eb="9">
      <t>ヒツヨウ</t>
    </rPh>
    <rPh sb="9" eb="11">
      <t>タイリョク</t>
    </rPh>
    <rPh sb="12" eb="14">
      <t>セイサン</t>
    </rPh>
    <rPh sb="14" eb="15">
      <t>ホウ</t>
    </rPh>
    <phoneticPr fontId="4"/>
  </si>
  <si>
    <t>必要耐力(精算)
sQr（ｋN)</t>
    <rPh sb="0" eb="2">
      <t>ヒツヨウ</t>
    </rPh>
    <rPh sb="2" eb="4">
      <t>タイリョク</t>
    </rPh>
    <rPh sb="5" eb="7">
      <t>セイサン</t>
    </rPh>
    <phoneticPr fontId="4"/>
  </si>
  <si>
    <t>平成12年(2000年)</t>
    <rPh sb="0" eb="2">
      <t>ヘイセイ</t>
    </rPh>
    <rPh sb="4" eb="5">
      <t>ネン</t>
    </rPh>
    <rPh sb="10" eb="11">
      <t>ネン</t>
    </rPh>
    <phoneticPr fontId="4"/>
  </si>
  <si>
    <t>平成13年(2001年)</t>
    <rPh sb="0" eb="2">
      <t>ヘイセイ</t>
    </rPh>
    <rPh sb="4" eb="5">
      <t>ネン</t>
    </rPh>
    <rPh sb="10" eb="11">
      <t>ネン</t>
    </rPh>
    <phoneticPr fontId="4"/>
  </si>
  <si>
    <t>平成14年(2002年)</t>
    <rPh sb="0" eb="2">
      <t>ヘイセイ</t>
    </rPh>
    <rPh sb="4" eb="5">
      <t>ネン</t>
    </rPh>
    <rPh sb="10" eb="11">
      <t>ネン</t>
    </rPh>
    <phoneticPr fontId="4"/>
  </si>
  <si>
    <t>平成15年(2003年)</t>
    <rPh sb="0" eb="2">
      <t>ヘイセイ</t>
    </rPh>
    <rPh sb="4" eb="5">
      <t>ネン</t>
    </rPh>
    <rPh sb="10" eb="11">
      <t>ネン</t>
    </rPh>
    <phoneticPr fontId="4"/>
  </si>
  <si>
    <t>平成16年(2004年)</t>
    <rPh sb="0" eb="2">
      <t>ヘイセイ</t>
    </rPh>
    <rPh sb="4" eb="5">
      <t>ネン</t>
    </rPh>
    <rPh sb="10" eb="11">
      <t>ネン</t>
    </rPh>
    <phoneticPr fontId="4"/>
  </si>
  <si>
    <t>平成17年(2005年)</t>
    <rPh sb="0" eb="2">
      <t>ヘイセイ</t>
    </rPh>
    <rPh sb="4" eb="5">
      <t>ネン</t>
    </rPh>
    <rPh sb="10" eb="11">
      <t>ネン</t>
    </rPh>
    <phoneticPr fontId="4"/>
  </si>
  <si>
    <t>edQu/sQr</t>
    <phoneticPr fontId="4"/>
  </si>
  <si>
    <t>平成18年(2006年)</t>
    <rPh sb="0" eb="2">
      <t>ヘイセイ</t>
    </rPh>
    <rPh sb="4" eb="5">
      <t>ネン</t>
    </rPh>
    <rPh sb="10" eb="11">
      <t>ネン</t>
    </rPh>
    <phoneticPr fontId="4"/>
  </si>
  <si>
    <t>平成19年(2007年)</t>
    <rPh sb="0" eb="2">
      <t>ヘイセイ</t>
    </rPh>
    <rPh sb="4" eb="5">
      <t>ネン</t>
    </rPh>
    <rPh sb="10" eb="11">
      <t>ネン</t>
    </rPh>
    <phoneticPr fontId="4"/>
  </si>
  <si>
    <t>平成20年(2008年)以降</t>
    <rPh sb="0" eb="2">
      <t>ヘイセイ</t>
    </rPh>
    <rPh sb="4" eb="5">
      <t>ネン</t>
    </rPh>
    <rPh sb="10" eb="11">
      <t>ネン</t>
    </rPh>
    <rPh sb="12" eb="14">
      <t>イコウ</t>
    </rPh>
    <phoneticPr fontId="4"/>
  </si>
  <si>
    <t>必要壁枚数の算出</t>
    <rPh sb="0" eb="2">
      <t>ヒツヨウ</t>
    </rPh>
    <rPh sb="2" eb="3">
      <t>カベ</t>
    </rPh>
    <rPh sb="3" eb="5">
      <t>マイスウ</t>
    </rPh>
    <rPh sb="6" eb="8">
      <t>サンシュツ</t>
    </rPh>
    <phoneticPr fontId="4"/>
  </si>
  <si>
    <t>通常評点</t>
    <rPh sb="0" eb="2">
      <t>ツウジョウ</t>
    </rPh>
    <rPh sb="2" eb="4">
      <t>ヒョウテン</t>
    </rPh>
    <phoneticPr fontId="4"/>
  </si>
  <si>
    <t>必要耐力</t>
    <rPh sb="0" eb="2">
      <t>ヒツヨウ</t>
    </rPh>
    <rPh sb="2" eb="4">
      <t>タイリョク</t>
    </rPh>
    <phoneticPr fontId="4"/>
  </si>
  <si>
    <t>強さ</t>
    <rPh sb="0" eb="1">
      <t>ツヨ</t>
    </rPh>
    <phoneticPr fontId="4"/>
  </si>
  <si>
    <t>耐力要素の配置低減</t>
    <rPh sb="0" eb="2">
      <t>タイリョク</t>
    </rPh>
    <rPh sb="2" eb="4">
      <t>ヨウソ</t>
    </rPh>
    <rPh sb="5" eb="7">
      <t>ハイチ</t>
    </rPh>
    <rPh sb="7" eb="9">
      <t>テイゲン</t>
    </rPh>
    <phoneticPr fontId="4"/>
  </si>
  <si>
    <t>劣化低減</t>
    <rPh sb="0" eb="2">
      <t>レッカ</t>
    </rPh>
    <rPh sb="2" eb="4">
      <t>テイゲン</t>
    </rPh>
    <phoneticPr fontId="4"/>
  </si>
  <si>
    <t>Qu×eKfl×dK</t>
    <phoneticPr fontId="4"/>
  </si>
  <si>
    <t>(補正)評点</t>
    <rPh sb="1" eb="3">
      <t>ホセイ</t>
    </rPh>
    <rPh sb="4" eb="6">
      <t>ヒョウテン</t>
    </rPh>
    <phoneticPr fontId="4"/>
  </si>
  <si>
    <t>目標必要耐力</t>
    <rPh sb="0" eb="2">
      <t>モクヒョウ</t>
    </rPh>
    <rPh sb="2" eb="4">
      <t>ヒツヨウ</t>
    </rPh>
    <rPh sb="4" eb="6">
      <t>タイリョク</t>
    </rPh>
    <phoneticPr fontId="4"/>
  </si>
  <si>
    <t>方法1</t>
    <rPh sb="0" eb="2">
      <t>ホウホウ</t>
    </rPh>
    <phoneticPr fontId="4"/>
  </si>
  <si>
    <t>方法2</t>
    <rPh sb="0" eb="2">
      <t>ホウホウ</t>
    </rPh>
    <phoneticPr fontId="4"/>
  </si>
  <si>
    <t>edQu/Qr</t>
    <phoneticPr fontId="4"/>
  </si>
  <si>
    <t>Qr</t>
    <phoneticPr fontId="4"/>
  </si>
  <si>
    <t>Qu</t>
    <phoneticPr fontId="4"/>
  </si>
  <si>
    <t>eKfl</t>
    <phoneticPr fontId="4"/>
  </si>
  <si>
    <t>dK</t>
    <phoneticPr fontId="4"/>
  </si>
  <si>
    <t>sedQu</t>
    <phoneticPr fontId="4"/>
  </si>
  <si>
    <t>sedQu/Qr</t>
    <phoneticPr fontId="4"/>
  </si>
  <si>
    <t>pQr</t>
    <phoneticPr fontId="4"/>
  </si>
  <si>
    <t>不足耐力</t>
    <rPh sb="0" eb="2">
      <t>フソク</t>
    </rPh>
    <rPh sb="2" eb="4">
      <t>タイリョク</t>
    </rPh>
    <phoneticPr fontId="4"/>
  </si>
  <si>
    <t>不足壁量</t>
    <rPh sb="0" eb="2">
      <t>フソク</t>
    </rPh>
    <rPh sb="2" eb="3">
      <t>ヘキ</t>
    </rPh>
    <rPh sb="3" eb="4">
      <t>リョウ</t>
    </rPh>
    <phoneticPr fontId="4"/>
  </si>
  <si>
    <t>壁の配置</t>
    <rPh sb="0" eb="1">
      <t>カベ</t>
    </rPh>
    <rPh sb="2" eb="4">
      <t>ハイチ</t>
    </rPh>
    <phoneticPr fontId="4"/>
  </si>
  <si>
    <t>補強壁</t>
    <rPh sb="0" eb="2">
      <t>ホキョウ</t>
    </rPh>
    <rPh sb="2" eb="3">
      <t>カベ</t>
    </rPh>
    <phoneticPr fontId="4"/>
  </si>
  <si>
    <t>Fw</t>
    <phoneticPr fontId="4"/>
  </si>
  <si>
    <t>Kj</t>
    <phoneticPr fontId="4"/>
  </si>
  <si>
    <t>L</t>
    <phoneticPr fontId="4"/>
  </si>
  <si>
    <t>補強壁耐力</t>
    <rPh sb="0" eb="2">
      <t>ホキョウ</t>
    </rPh>
    <rPh sb="2" eb="3">
      <t>カベ</t>
    </rPh>
    <rPh sb="3" eb="5">
      <t>タイリョク</t>
    </rPh>
    <phoneticPr fontId="4"/>
  </si>
  <si>
    <t>方法1-2階</t>
    <rPh sb="0" eb="2">
      <t>ホウホウ</t>
    </rPh>
    <rPh sb="5" eb="6">
      <t>カイ</t>
    </rPh>
    <phoneticPr fontId="4"/>
  </si>
  <si>
    <t>方法1-1階</t>
    <rPh sb="0" eb="2">
      <t>ホウホウ</t>
    </rPh>
    <rPh sb="5" eb="6">
      <t>カイ</t>
    </rPh>
    <phoneticPr fontId="4"/>
  </si>
  <si>
    <t>方法2-2階</t>
    <rPh sb="0" eb="2">
      <t>ホウホウ</t>
    </rPh>
    <rPh sb="5" eb="6">
      <t>カイ</t>
    </rPh>
    <phoneticPr fontId="4"/>
  </si>
  <si>
    <t>方法2-1階</t>
    <rPh sb="0" eb="2">
      <t>ホウホウ</t>
    </rPh>
    <rPh sb="5" eb="6">
      <t>カイ</t>
    </rPh>
    <phoneticPr fontId="4"/>
  </si>
  <si>
    <t>最小値</t>
    <rPh sb="0" eb="2">
      <t>サイショウ</t>
    </rPh>
    <rPh sb="2" eb="3">
      <t>チ</t>
    </rPh>
    <phoneticPr fontId="4"/>
  </si>
  <si>
    <t>合計</t>
    <rPh sb="0" eb="2">
      <t>ゴウケイ</t>
    </rPh>
    <phoneticPr fontId="4"/>
  </si>
  <si>
    <t>評点別の勧告</t>
    <rPh sb="0" eb="2">
      <t>ヒョウテン</t>
    </rPh>
    <rPh sb="2" eb="3">
      <t>ベツ</t>
    </rPh>
    <rPh sb="4" eb="6">
      <t>カンコク</t>
    </rPh>
    <phoneticPr fontId="4"/>
  </si>
  <si>
    <t>入力時のワンポイントアドバイス⑨</t>
    <rPh sb="0" eb="3">
      <t>ニュウリョクジ</t>
    </rPh>
    <phoneticPr fontId="4"/>
  </si>
  <si>
    <t>・耐震改修工事のアドバイスについて</t>
    <rPh sb="1" eb="3">
      <t>タイシン</t>
    </rPh>
    <rPh sb="3" eb="5">
      <t>カイシュウ</t>
    </rPh>
    <rPh sb="5" eb="7">
      <t>コウジ</t>
    </rPh>
    <phoneticPr fontId="4"/>
  </si>
  <si>
    <t>【所見】調査時の特記事項や工事に向けたアドバイス</t>
    <phoneticPr fontId="4"/>
  </si>
  <si>
    <t>アドバイス</t>
    <phoneticPr fontId="4"/>
  </si>
  <si>
    <t>上記各項目での選択事項との整合性を再確認</t>
    <rPh sb="0" eb="2">
      <t>ジョウキ</t>
    </rPh>
    <rPh sb="2" eb="5">
      <t>カクコウモク</t>
    </rPh>
    <rPh sb="7" eb="9">
      <t>センタク</t>
    </rPh>
    <rPh sb="9" eb="11">
      <t>ジコウ</t>
    </rPh>
    <rPh sb="13" eb="16">
      <t>セイゴウセイ</t>
    </rPh>
    <rPh sb="17" eb="20">
      <t>サイカクニン</t>
    </rPh>
    <phoneticPr fontId="4"/>
  </si>
  <si>
    <t>壁量</t>
    <rPh sb="0" eb="2">
      <t>ヘキリョウ</t>
    </rPh>
    <phoneticPr fontId="4"/>
  </si>
  <si>
    <t>各該当項目を
選択　または、
必要に応じて文章を修正</t>
    <rPh sb="0" eb="1">
      <t>カク</t>
    </rPh>
    <rPh sb="1" eb="3">
      <t>ガイトウ</t>
    </rPh>
    <rPh sb="3" eb="5">
      <t>コウモク</t>
    </rPh>
    <rPh sb="7" eb="9">
      <t>センタク</t>
    </rPh>
    <rPh sb="15" eb="17">
      <t>ヒツヨウ</t>
    </rPh>
    <rPh sb="18" eb="19">
      <t>オウ</t>
    </rPh>
    <rPh sb="21" eb="23">
      <t>ブンショウ</t>
    </rPh>
    <rPh sb="24" eb="26">
      <t>シュウセイ</t>
    </rPh>
    <phoneticPr fontId="4"/>
  </si>
  <si>
    <t>該当する選択項目がない場合は直接記入する。</t>
    <rPh sb="0" eb="2">
      <t>ガイトウ</t>
    </rPh>
    <rPh sb="4" eb="6">
      <t>センタク</t>
    </rPh>
    <rPh sb="6" eb="8">
      <t>コウモク</t>
    </rPh>
    <rPh sb="11" eb="13">
      <t>バアイ</t>
    </rPh>
    <rPh sb="14" eb="16">
      <t>チョクセツ</t>
    </rPh>
    <rPh sb="16" eb="18">
      <t>キニュウ</t>
    </rPh>
    <phoneticPr fontId="4"/>
  </si>
  <si>
    <t>金物</t>
    <rPh sb="0" eb="2">
      <t>カナモノ</t>
    </rPh>
    <phoneticPr fontId="4"/>
  </si>
  <si>
    <t>床組</t>
    <rPh sb="0" eb="2">
      <t>ユカグ</t>
    </rPh>
    <phoneticPr fontId="4"/>
  </si>
  <si>
    <t>概算金額は自動入力</t>
    <rPh sb="0" eb="2">
      <t>ガイサン</t>
    </rPh>
    <rPh sb="2" eb="4">
      <t>キンガク</t>
    </rPh>
    <rPh sb="5" eb="7">
      <t>ジドウ</t>
    </rPh>
    <rPh sb="7" eb="9">
      <t>ニュウリョク</t>
    </rPh>
    <phoneticPr fontId="4"/>
  </si>
  <si>
    <t>→報告の際に申込者に説明が必要です。</t>
    <rPh sb="1" eb="3">
      <t>ホウコク</t>
    </rPh>
    <rPh sb="4" eb="5">
      <t>サイ</t>
    </rPh>
    <rPh sb="6" eb="8">
      <t>モウシコミ</t>
    </rPh>
    <rPh sb="8" eb="9">
      <t>シャ</t>
    </rPh>
    <rPh sb="10" eb="12">
      <t>セツメイ</t>
    </rPh>
    <rPh sb="13" eb="15">
      <t>ヒツヨウ</t>
    </rPh>
    <phoneticPr fontId="4"/>
  </si>
  <si>
    <t>土台</t>
    <rPh sb="0" eb="2">
      <t>ドダイ</t>
    </rPh>
    <phoneticPr fontId="4"/>
  </si>
  <si>
    <t>各項目の劣化が、そのままにしておくと、構造躯体に著しく影響を与え場合「有」を選択。</t>
    <rPh sb="0" eb="3">
      <t>カクコウモク</t>
    </rPh>
    <rPh sb="4" eb="6">
      <t>レッカ</t>
    </rPh>
    <rPh sb="32" eb="34">
      <t>バアイ</t>
    </rPh>
    <rPh sb="35" eb="36">
      <t>ア</t>
    </rPh>
    <rPh sb="38" eb="40">
      <t>センタク</t>
    </rPh>
    <phoneticPr fontId="4"/>
  </si>
  <si>
    <t>柱</t>
    <phoneticPr fontId="4"/>
  </si>
  <si>
    <t>浴室</t>
    <rPh sb="0" eb="2">
      <t>ヨクシツ</t>
    </rPh>
    <phoneticPr fontId="4"/>
  </si>
  <si>
    <t>雨漏れ</t>
    <rPh sb="0" eb="2">
      <t>アマモ</t>
    </rPh>
    <phoneticPr fontId="4"/>
  </si>
  <si>
    <t>調査時の特記事項や工事に向けたアドバイスを追加する場合に入力
(全角2１4文字)</t>
    <rPh sb="21" eb="23">
      <t>ツイカ</t>
    </rPh>
    <rPh sb="25" eb="27">
      <t>バアイ</t>
    </rPh>
    <rPh sb="28" eb="30">
      <t>ニュウリョク</t>
    </rPh>
    <rPh sb="32" eb="34">
      <t>ゼンカク</t>
    </rPh>
    <rPh sb="37" eb="39">
      <t>モジ</t>
    </rPh>
    <phoneticPr fontId="4"/>
  </si>
  <si>
    <t>伝統
構法</t>
    <rPh sb="0" eb="2">
      <t>デントウ</t>
    </rPh>
    <rPh sb="3" eb="5">
      <t>コウホウ</t>
    </rPh>
    <phoneticPr fontId="4"/>
  </si>
  <si>
    <t>伝統構法の場合は自動表示</t>
    <rPh sb="0" eb="2">
      <t>デントウ</t>
    </rPh>
    <rPh sb="2" eb="4">
      <t>コウホウ</t>
    </rPh>
    <rPh sb="5" eb="7">
      <t>バアイ</t>
    </rPh>
    <rPh sb="8" eb="10">
      <t>ジドウ</t>
    </rPh>
    <rPh sb="10" eb="12">
      <t>ヒョウジ</t>
    </rPh>
    <phoneticPr fontId="4"/>
  </si>
  <si>
    <t>勧告</t>
    <rPh sb="0" eb="2">
      <t>カンコク</t>
    </rPh>
    <phoneticPr fontId="4"/>
  </si>
  <si>
    <t>あなたの家は、耐震診断の結果「倒壊する可能性が高い」と判定されましたので、地震に対して安全な構造となるよう耐震改修工事等を実施されることをお勧めします。</t>
    <rPh sb="4" eb="5">
      <t>イエ</t>
    </rPh>
    <rPh sb="7" eb="9">
      <t>タイシン</t>
    </rPh>
    <rPh sb="9" eb="11">
      <t>シンダン</t>
    </rPh>
    <rPh sb="12" eb="14">
      <t>ケッカ</t>
    </rPh>
    <rPh sb="15" eb="17">
      <t>トウカイ</t>
    </rPh>
    <rPh sb="19" eb="22">
      <t>カノウセイ</t>
    </rPh>
    <rPh sb="23" eb="24">
      <t>タカ</t>
    </rPh>
    <rPh sb="27" eb="29">
      <t>ハンテイ</t>
    </rPh>
    <rPh sb="37" eb="39">
      <t>ジシン</t>
    </rPh>
    <rPh sb="40" eb="41">
      <t>タイ</t>
    </rPh>
    <rPh sb="43" eb="45">
      <t>アンゼン</t>
    </rPh>
    <rPh sb="46" eb="48">
      <t>コウゾウ</t>
    </rPh>
    <rPh sb="53" eb="55">
      <t>タイシン</t>
    </rPh>
    <rPh sb="55" eb="57">
      <t>カイシュウ</t>
    </rPh>
    <rPh sb="57" eb="60">
      <t>コウジトウ</t>
    </rPh>
    <rPh sb="61" eb="63">
      <t>ジッシ</t>
    </rPh>
    <rPh sb="70" eb="71">
      <t>スス</t>
    </rPh>
    <phoneticPr fontId="4"/>
  </si>
  <si>
    <t>あなたの家は、耐震診断の結果「倒壊する可能性がある」と判定されましたので、地震に対して安全な構造となるよう耐震改修工事等を実施されることをお勧めします。</t>
    <phoneticPr fontId="4"/>
  </si>
  <si>
    <t>あなたの家は、耐震診断の結果「一応倒壊しない」と判定されましたが、より地震に対して安全な構造とする場合は、「3.所見」を参照してください。</t>
    <rPh sb="15" eb="17">
      <t>イチオウ</t>
    </rPh>
    <rPh sb="17" eb="19">
      <t>トウカイ</t>
    </rPh>
    <rPh sb="24" eb="26">
      <t>ハンテイ</t>
    </rPh>
    <rPh sb="35" eb="37">
      <t>ジシン</t>
    </rPh>
    <rPh sb="38" eb="39">
      <t>タイ</t>
    </rPh>
    <rPh sb="41" eb="43">
      <t>アンゼン</t>
    </rPh>
    <rPh sb="44" eb="46">
      <t>コウゾウ</t>
    </rPh>
    <rPh sb="49" eb="51">
      <t>バアイ</t>
    </rPh>
    <rPh sb="56" eb="58">
      <t>ショケン</t>
    </rPh>
    <rPh sb="60" eb="62">
      <t>サンショウ</t>
    </rPh>
    <phoneticPr fontId="4"/>
  </si>
  <si>
    <t>あなたの家は、耐震診断の結果「倒壊しない」と判定されましたが、より地震に対して安全な構造とする場合は、「3.所見」を参照してください。</t>
    <rPh sb="15" eb="17">
      <t>トウカイ</t>
    </rPh>
    <rPh sb="22" eb="24">
      <t>ハンテイ</t>
    </rPh>
    <rPh sb="33" eb="35">
      <t>ジシン</t>
    </rPh>
    <rPh sb="36" eb="37">
      <t>タイ</t>
    </rPh>
    <rPh sb="39" eb="41">
      <t>アンゼン</t>
    </rPh>
    <rPh sb="42" eb="44">
      <t>コウゾウ</t>
    </rPh>
    <rPh sb="47" eb="49">
      <t>バアイ</t>
    </rPh>
    <rPh sb="54" eb="56">
      <t>ショケン</t>
    </rPh>
    <rPh sb="58" eb="60">
      <t>サンショウ</t>
    </rPh>
    <phoneticPr fontId="4"/>
  </si>
  <si>
    <t>建物の劣化も無く、有効な壁の量も満足しており、壁の配置もバランスよく特に問題ありません。</t>
    <phoneticPr fontId="4"/>
  </si>
  <si>
    <t>壁の量は満足しているのですが、配置は偏っています。バランスを保てるよう壁を設置してください。</t>
    <rPh sb="37" eb="39">
      <t>セッチ</t>
    </rPh>
    <phoneticPr fontId="4"/>
  </si>
  <si>
    <t>有効な壁の量が不足で、配置も偏っています。バランスよく既設壁の補強を行ってください｡</t>
    <rPh sb="34" eb="35">
      <t>オコ</t>
    </rPh>
    <phoneticPr fontId="4"/>
  </si>
  <si>
    <t>有効な壁の量がかなり不足しています。新設壁や既設壁の補強を行ってください。</t>
    <phoneticPr fontId="4"/>
  </si>
  <si>
    <t>２階外壁の直下に壁が不足しています。新設壁を考慮してください。</t>
    <phoneticPr fontId="4"/>
  </si>
  <si>
    <t>柱と土台、柱と梁の接合金物が不足しています。地震時にこれらが抜け落ちる可能性がありますので金物補強を行ってください。</t>
    <rPh sb="22" eb="24">
      <t>ジシン</t>
    </rPh>
    <rPh sb="24" eb="25">
      <t>ジ</t>
    </rPh>
    <phoneticPr fontId="4"/>
  </si>
  <si>
    <t>筋かいの接合金物が不足しています。地震時に筋かいの効果が発揮できない可能性がありますので金物補強を行ってください。</t>
    <rPh sb="0" eb="1">
      <t>スジ</t>
    </rPh>
    <rPh sb="17" eb="20">
      <t>ジシンジ</t>
    </rPh>
    <rPh sb="21" eb="22">
      <t>スジ</t>
    </rPh>
    <rPh sb="25" eb="27">
      <t>コウカ</t>
    </rPh>
    <rPh sb="28" eb="30">
      <t>ハッキ</t>
    </rPh>
    <phoneticPr fontId="4"/>
  </si>
  <si>
    <t>２階の床に火打ち材が無く、床組みの強さが不足しています。補強を考慮してください。</t>
    <phoneticPr fontId="4"/>
  </si>
  <si>
    <t>床下部分の足固め、根がらみ等が不十分です。地震時に床が陥没する可能性があります。</t>
    <phoneticPr fontId="4"/>
  </si>
  <si>
    <t>基礎に亀裂があり、やや危険な状態と思われます。基礎の補強をお勧めします。</t>
    <phoneticPr fontId="4"/>
  </si>
  <si>
    <t>無筋基礎は大きな地震力に耐えられないことがあります。基礎の補強をお勧めします。</t>
    <rPh sb="0" eb="1">
      <t>ム</t>
    </rPh>
    <rPh sb="1" eb="2">
      <t>キン</t>
    </rPh>
    <rPh sb="5" eb="6">
      <t>オオ</t>
    </rPh>
    <rPh sb="8" eb="10">
      <t>ジシン</t>
    </rPh>
    <rPh sb="10" eb="11">
      <t>リョク</t>
    </rPh>
    <rPh sb="12" eb="13">
      <t>タ</t>
    </rPh>
    <phoneticPr fontId="4"/>
  </si>
  <si>
    <t>無筋基礎に亀裂があり、やや危険な状態と思われます。基礎の補強をお勧めします。</t>
    <rPh sb="0" eb="1">
      <t>ム</t>
    </rPh>
    <rPh sb="1" eb="2">
      <t>キン</t>
    </rPh>
    <phoneticPr fontId="4"/>
  </si>
  <si>
    <t>ブロック、玉石基礎は大きな地震力に耐えられないことがあります。基礎の補強をお勧めします。</t>
    <rPh sb="5" eb="7">
      <t>タマイシ</t>
    </rPh>
    <rPh sb="10" eb="11">
      <t>オオ</t>
    </rPh>
    <rPh sb="13" eb="15">
      <t>ジシン</t>
    </rPh>
    <rPh sb="15" eb="16">
      <t>チカラ</t>
    </rPh>
    <rPh sb="17" eb="18">
      <t>タ</t>
    </rPh>
    <phoneticPr fontId="4"/>
  </si>
  <si>
    <t>無し</t>
    <rPh sb="0" eb="1">
      <t>ナ</t>
    </rPh>
    <phoneticPr fontId="4"/>
  </si>
  <si>
    <t>概算工事費の下の注記</t>
  </si>
  <si>
    <t>■判定値＜1.0</t>
    <rPh sb="1" eb="3">
      <t>ハンテイ</t>
    </rPh>
    <rPh sb="3" eb="4">
      <t>チ</t>
    </rPh>
    <phoneticPr fontId="4"/>
  </si>
  <si>
    <t>※
※
※</t>
    <phoneticPr fontId="4"/>
  </si>
  <si>
    <t>愛知県内で補助金を利用した耐震改修工事の費用の実績より、住宅の延べ面積と耐震改修工事の前後の判定値の差から算定しています。
耐震改修工事費の目安は、あくまで参考としてご利用ください。実際の工事費は、改修工法、敷地条件、改修設計の内容等により異なります。またリフォーム工事に関する費用は、含まれていません。
耐震改修工事費とは別に、補強設計費、工事監理費等が必要となる場合があります。</t>
    <rPh sb="20" eb="22">
      <t>ヒヨウ</t>
    </rPh>
    <rPh sb="40" eb="42">
      <t>コウジ</t>
    </rPh>
    <phoneticPr fontId="4"/>
  </si>
  <si>
    <t>■1.0≦判定値＜1.5</t>
    <rPh sb="5" eb="7">
      <t>ハンテイ</t>
    </rPh>
    <rPh sb="7" eb="8">
      <t>チ</t>
    </rPh>
    <phoneticPr fontId="4"/>
  </si>
  <si>
    <t>※
※
※</t>
    <phoneticPr fontId="4"/>
  </si>
  <si>
    <t>愛知県内で補助金を利用した耐震改修工事の費用の実績より、住宅の延べ面積と耐震改修工事の前後の判定値の差から算定しています。判定値1.0以上のため、判定値を1.5とする場合の耐震改修工事費の目安です。
耐震改修工事費の目安は、あくまで参考としてご利用ください。実際の工事費は、改修工法、敷地条件、改修設計の内容等により異なります。またリフォーム工事に関する費用は、含まれていません。
耐震改修工事費とは別に、補強設計費、工事監理費等が必要となる場合があります。</t>
    <rPh sb="20" eb="22">
      <t>ヒヨウ</t>
    </rPh>
    <rPh sb="40" eb="42">
      <t>コウジ</t>
    </rPh>
    <rPh sb="61" eb="63">
      <t>ハンテイ</t>
    </rPh>
    <rPh sb="63" eb="64">
      <t>チ</t>
    </rPh>
    <rPh sb="67" eb="69">
      <t>イジョウ</t>
    </rPh>
    <phoneticPr fontId="4"/>
  </si>
  <si>
    <t>■1.5≦判定値</t>
    <rPh sb="5" eb="7">
      <t>ハンテイ</t>
    </rPh>
    <rPh sb="7" eb="8">
      <t>チ</t>
    </rPh>
    <phoneticPr fontId="4"/>
  </si>
  <si>
    <t>※</t>
    <phoneticPr fontId="4"/>
  </si>
  <si>
    <t>判定値が1.5以上であるため、耐震改修工事費の算出を行っていません。</t>
    <rPh sb="0" eb="2">
      <t>ハンテイ</t>
    </rPh>
    <rPh sb="2" eb="3">
      <t>チ</t>
    </rPh>
    <rPh sb="7" eb="9">
      <t>イジョウ</t>
    </rPh>
    <rPh sb="15" eb="17">
      <t>タイシン</t>
    </rPh>
    <rPh sb="17" eb="19">
      <t>カイシュウ</t>
    </rPh>
    <rPh sb="19" eb="21">
      <t>コウジ</t>
    </rPh>
    <rPh sb="21" eb="22">
      <t>ヒ</t>
    </rPh>
    <rPh sb="23" eb="25">
      <t>サンシュツ</t>
    </rPh>
    <rPh sb="26" eb="27">
      <t>オコナ</t>
    </rPh>
    <phoneticPr fontId="4"/>
  </si>
  <si>
    <t>補強枚数（箇所数）の注記</t>
    <rPh sb="0" eb="2">
      <t>ホキョウ</t>
    </rPh>
    <rPh sb="2" eb="4">
      <t>マイスウ</t>
    </rPh>
    <rPh sb="5" eb="7">
      <t>カショ</t>
    </rPh>
    <rPh sb="7" eb="8">
      <t>スウ</t>
    </rPh>
    <rPh sb="10" eb="12">
      <t>チュウキ</t>
    </rPh>
    <phoneticPr fontId="4"/>
  </si>
  <si>
    <t>※
※</t>
    <phoneticPr fontId="4"/>
  </si>
  <si>
    <t>方法1（在来）</t>
    <rPh sb="0" eb="2">
      <t>ホウホウ</t>
    </rPh>
    <phoneticPr fontId="4"/>
  </si>
  <si>
    <t>あなたの家を構造用合板（巾90㎝、厚さ7.5mm以上）で補強する場合の補強枚数の目安です。補強目安（補強枚数）は、壁の配置と劣化度が問題ない場合の想定です。</t>
    <phoneticPr fontId="4"/>
  </si>
  <si>
    <t>方法2（伝統構法）</t>
    <rPh sb="0" eb="2">
      <t>ホウホウ</t>
    </rPh>
    <phoneticPr fontId="4"/>
  </si>
  <si>
    <t>あなたの家を土壁（巾90㎝）で補強する場合の必要箇所数の目安です。補強目安（補強箇所数）は、壁の配置と劣化度が問題ない場合の想定です。</t>
    <rPh sb="4" eb="5">
      <t>イエ</t>
    </rPh>
    <rPh sb="15" eb="17">
      <t>ホキョウ</t>
    </rPh>
    <rPh sb="19" eb="21">
      <t>バアイ</t>
    </rPh>
    <rPh sb="28" eb="30">
      <t>メヤス</t>
    </rPh>
    <rPh sb="40" eb="42">
      <t>カショ</t>
    </rPh>
    <rPh sb="42" eb="43">
      <t>スウ</t>
    </rPh>
    <phoneticPr fontId="4"/>
  </si>
  <si>
    <t>階別･方向別上部構造評点の最も小さい数値(表中の太文字・斜体)が建物の判定値(P.2に記載)となります。</t>
    <phoneticPr fontId="4"/>
  </si>
  <si>
    <t>判定値1.0以上1.5未満の場合に表記する</t>
    <rPh sb="0" eb="2">
      <t>ハンテイ</t>
    </rPh>
    <rPh sb="2" eb="3">
      <t>チ</t>
    </rPh>
    <rPh sb="6" eb="8">
      <t>イジョウ</t>
    </rPh>
    <rPh sb="11" eb="13">
      <t>ミマン</t>
    </rPh>
    <rPh sb="14" eb="16">
      <t>バアイ</t>
    </rPh>
    <rPh sb="17" eb="19">
      <t>ヒョウキ</t>
    </rPh>
    <phoneticPr fontId="4"/>
  </si>
  <si>
    <t>地震に強い家にするには～の注記</t>
    <rPh sb="0" eb="2">
      <t>ジシン</t>
    </rPh>
    <rPh sb="3" eb="4">
      <t>ツヨ</t>
    </rPh>
    <rPh sb="5" eb="6">
      <t>イエ</t>
    </rPh>
    <rPh sb="13" eb="15">
      <t>チュウキ</t>
    </rPh>
    <phoneticPr fontId="4"/>
  </si>
  <si>
    <t>判定値1.0未満のため、耐震改修工事を検討しましょう。</t>
    <rPh sb="0" eb="2">
      <t>ハンテイ</t>
    </rPh>
    <rPh sb="6" eb="8">
      <t>ミマン</t>
    </rPh>
    <rPh sb="12" eb="14">
      <t>タイシン</t>
    </rPh>
    <rPh sb="14" eb="16">
      <t>カイシュウ</t>
    </rPh>
    <rPh sb="16" eb="18">
      <t>コウジ</t>
    </rPh>
    <rPh sb="19" eb="21">
      <t>ケントウ</t>
    </rPh>
    <phoneticPr fontId="4"/>
  </si>
  <si>
    <t>判定値は1.0以上ですが、性能向上のため耐震改修工事を検討しましょう。</t>
    <rPh sb="0" eb="2">
      <t>ハンテイ</t>
    </rPh>
    <rPh sb="2" eb="3">
      <t>チ</t>
    </rPh>
    <rPh sb="7" eb="9">
      <t>イジョウ</t>
    </rPh>
    <rPh sb="20" eb="22">
      <t>タイシン</t>
    </rPh>
    <rPh sb="22" eb="24">
      <t>カイシュウ</t>
    </rPh>
    <rPh sb="24" eb="26">
      <t>コウジ</t>
    </rPh>
    <rPh sb="27" eb="29">
      <t>ケントウ</t>
    </rPh>
    <phoneticPr fontId="4"/>
  </si>
  <si>
    <t>診断員データ</t>
    <rPh sb="0" eb="2">
      <t>シンダン</t>
    </rPh>
    <rPh sb="2" eb="3">
      <t>イン</t>
    </rPh>
    <phoneticPr fontId="4"/>
  </si>
  <si>
    <t>診断員名</t>
    <rPh sb="0" eb="3">
      <t>シンダンイン</t>
    </rPh>
    <rPh sb="3" eb="4">
      <t>メイ</t>
    </rPh>
    <phoneticPr fontId="4"/>
  </si>
  <si>
    <t>氏名</t>
    <rPh sb="0" eb="2">
      <t>シメイ</t>
    </rPh>
    <phoneticPr fontId="4"/>
  </si>
  <si>
    <t>診断員番号</t>
    <rPh sb="0" eb="3">
      <t>シンダンイン</t>
    </rPh>
    <rPh sb="3" eb="5">
      <t>バンゴウ</t>
    </rPh>
    <phoneticPr fontId="4"/>
  </si>
  <si>
    <t>県の登録番号
(例)２０尾－○○○○</t>
    <rPh sb="0" eb="1">
      <t>ケン</t>
    </rPh>
    <rPh sb="2" eb="4">
      <t>トウロク</t>
    </rPh>
    <rPh sb="4" eb="6">
      <t>バンゴウ</t>
    </rPh>
    <rPh sb="8" eb="9">
      <t>レイ</t>
    </rPh>
    <rPh sb="12" eb="13">
      <t>オ</t>
    </rPh>
    <phoneticPr fontId="4"/>
  </si>
  <si>
    <t>一級建築士</t>
    <rPh sb="0" eb="1">
      <t>イチ</t>
    </rPh>
    <rPh sb="1" eb="2">
      <t>キュウ</t>
    </rPh>
    <rPh sb="2" eb="5">
      <t>ケンチクシ</t>
    </rPh>
    <phoneticPr fontId="4"/>
  </si>
  <si>
    <t>所属</t>
    <rPh sb="0" eb="2">
      <t>ショゾク</t>
    </rPh>
    <phoneticPr fontId="4"/>
  </si>
  <si>
    <t>設計事務所名を入力</t>
    <rPh sb="0" eb="2">
      <t>セッケイ</t>
    </rPh>
    <rPh sb="2" eb="4">
      <t>ジム</t>
    </rPh>
    <rPh sb="4" eb="5">
      <t>ショ</t>
    </rPh>
    <rPh sb="5" eb="6">
      <t>メイ</t>
    </rPh>
    <rPh sb="7" eb="9">
      <t>ニュウリョク</t>
    </rPh>
    <phoneticPr fontId="4"/>
  </si>
  <si>
    <t>二級建築士</t>
    <rPh sb="0" eb="1">
      <t>ニ</t>
    </rPh>
    <rPh sb="1" eb="2">
      <t>キュウ</t>
    </rPh>
    <rPh sb="2" eb="5">
      <t>ケンチクシ</t>
    </rPh>
    <phoneticPr fontId="4"/>
  </si>
  <si>
    <t>資格</t>
    <rPh sb="0" eb="2">
      <t>シカク</t>
    </rPh>
    <phoneticPr fontId="4"/>
  </si>
  <si>
    <t>建築士資格を選択</t>
    <rPh sb="0" eb="2">
      <t>ケンチク</t>
    </rPh>
    <rPh sb="2" eb="3">
      <t>シ</t>
    </rPh>
    <rPh sb="3" eb="5">
      <t>シカク</t>
    </rPh>
    <rPh sb="6" eb="8">
      <t>センタク</t>
    </rPh>
    <phoneticPr fontId="4"/>
  </si>
  <si>
    <t>木造建築士</t>
    <rPh sb="0" eb="2">
      <t>モクゾウ</t>
    </rPh>
    <rPh sb="2" eb="5">
      <t>ケンチクシ</t>
    </rPh>
    <phoneticPr fontId="4"/>
  </si>
  <si>
    <t>所在地</t>
    <rPh sb="0" eb="3">
      <t>ショザイチ</t>
    </rPh>
    <phoneticPr fontId="4"/>
  </si>
  <si>
    <t>所属の所在地または住所</t>
    <rPh sb="0" eb="2">
      <t>ショゾク</t>
    </rPh>
    <rPh sb="3" eb="6">
      <t>ショザイチ</t>
    </rPh>
    <rPh sb="9" eb="11">
      <t>ジュウショ</t>
    </rPh>
    <phoneticPr fontId="4"/>
  </si>
  <si>
    <t>連絡先ＴＥＬ</t>
  </si>
  <si>
    <t>(例)０５２－○○○－○○○○</t>
    <rPh sb="1" eb="2">
      <t>レイ</t>
    </rPh>
    <phoneticPr fontId="4"/>
  </si>
  <si>
    <t>報告年月日</t>
    <rPh sb="0" eb="2">
      <t>ホウコク</t>
    </rPh>
    <rPh sb="2" eb="5">
      <t>ネンガッピ</t>
    </rPh>
    <phoneticPr fontId="4"/>
  </si>
  <si>
    <t>申請者名</t>
    <rPh sb="0" eb="3">
      <t>シンセイシャ</t>
    </rPh>
    <rPh sb="3" eb="4">
      <t>メイ</t>
    </rPh>
    <phoneticPr fontId="4"/>
  </si>
  <si>
    <t>市町村確認印</t>
    <rPh sb="1" eb="3">
      <t>チョウソン</t>
    </rPh>
    <phoneticPr fontId="4"/>
  </si>
  <si>
    <t>耐震
診断員</t>
    <rPh sb="0" eb="2">
      <t>タイシン</t>
    </rPh>
    <rPh sb="3" eb="5">
      <t>シンダン</t>
    </rPh>
    <rPh sb="5" eb="6">
      <t>イン</t>
    </rPh>
    <phoneticPr fontId="4"/>
  </si>
  <si>
    <t>登録証番号</t>
    <rPh sb="0" eb="2">
      <t>トウロク</t>
    </rPh>
    <rPh sb="2" eb="3">
      <t>ショウ</t>
    </rPh>
    <rPh sb="3" eb="5">
      <t>バンゴウ</t>
    </rPh>
    <phoneticPr fontId="4"/>
  </si>
  <si>
    <t>この報告書は、再発行できません。失くさないように、大切に保管していただきますようお願いいたします。</t>
    <rPh sb="16" eb="17">
      <t>ナ</t>
    </rPh>
    <phoneticPr fontId="4"/>
  </si>
  <si>
    <t>1. 耐震診断を実施した建築物概要</t>
    <rPh sb="3" eb="5">
      <t>タイシン</t>
    </rPh>
    <rPh sb="5" eb="7">
      <t>シンダン</t>
    </rPh>
    <rPh sb="8" eb="10">
      <t>ジッシ</t>
    </rPh>
    <rPh sb="12" eb="15">
      <t>ケンチクブツ</t>
    </rPh>
    <rPh sb="15" eb="17">
      <t>ガイヨウ</t>
    </rPh>
    <phoneticPr fontId="4"/>
  </si>
  <si>
    <t>建物名称</t>
    <rPh sb="0" eb="2">
      <t>タテモノ</t>
    </rPh>
    <rPh sb="2" eb="4">
      <t>メイショウ</t>
    </rPh>
    <phoneticPr fontId="4"/>
  </si>
  <si>
    <t>用途</t>
    <rPh sb="0" eb="2">
      <t>ヨウト</t>
    </rPh>
    <phoneticPr fontId="4"/>
  </si>
  <si>
    <t>1階床面積</t>
    <rPh sb="1" eb="2">
      <t>カイ</t>
    </rPh>
    <rPh sb="2" eb="5">
      <t>ユカメンセキ</t>
    </rPh>
    <phoneticPr fontId="4"/>
  </si>
  <si>
    <t>建築年度</t>
    <rPh sb="0" eb="2">
      <t>ケンチク</t>
    </rPh>
    <rPh sb="2" eb="4">
      <t>ネンド</t>
    </rPh>
    <phoneticPr fontId="4"/>
  </si>
  <si>
    <t>2階床面積</t>
    <rPh sb="1" eb="2">
      <t>カイ</t>
    </rPh>
    <rPh sb="2" eb="5">
      <t>ユカメンセキ</t>
    </rPh>
    <phoneticPr fontId="4"/>
  </si>
  <si>
    <t>と判定されました。</t>
    <rPh sb="1" eb="3">
      <t>ハンテイ</t>
    </rPh>
    <phoneticPr fontId="4"/>
  </si>
  <si>
    <t>※大規模な地震とは、震度6強から震度7クラスの地震をいいます。</t>
    <rPh sb="23" eb="25">
      <t>ジシン</t>
    </rPh>
    <phoneticPr fontId="4"/>
  </si>
  <si>
    <t>あなたの家の判定値（上部構造評点）</t>
    <rPh sb="4" eb="5">
      <t>イエ</t>
    </rPh>
    <rPh sb="6" eb="8">
      <t>ハンテイ</t>
    </rPh>
    <rPh sb="8" eb="9">
      <t>チ</t>
    </rPh>
    <rPh sb="10" eb="12">
      <t>ジョウブ</t>
    </rPh>
    <rPh sb="12" eb="14">
      <t>コウゾウ</t>
    </rPh>
    <rPh sb="14" eb="16">
      <t>ヒョウテン</t>
    </rPh>
    <phoneticPr fontId="4"/>
  </si>
  <si>
    <t>判定</t>
    <rPh sb="0" eb="2">
      <t>ハンテイ</t>
    </rPh>
    <phoneticPr fontId="4"/>
  </si>
  <si>
    <t>安全性の度合い</t>
    <rPh sb="0" eb="3">
      <t>アンゼンセイ</t>
    </rPh>
    <rPh sb="4" eb="6">
      <t>ドア</t>
    </rPh>
    <phoneticPr fontId="4"/>
  </si>
  <si>
    <t>基準1.0</t>
    <rPh sb="0" eb="2">
      <t>キジュン</t>
    </rPh>
    <phoneticPr fontId="4"/>
  </si>
  <si>
    <t>3. 所見</t>
    <rPh sb="3" eb="5">
      <t>ショケン</t>
    </rPh>
    <phoneticPr fontId="4"/>
  </si>
  <si>
    <t>壁量</t>
    <rPh sb="0" eb="1">
      <t>ヘキ</t>
    </rPh>
    <rPh sb="1" eb="2">
      <t>リョウ</t>
    </rPh>
    <phoneticPr fontId="4"/>
  </si>
  <si>
    <t>・</t>
  </si>
  <si>
    <t>4. 耐震改修工事費の目安</t>
    <rPh sb="5" eb="7">
      <t>カイシュウ</t>
    </rPh>
    <phoneticPr fontId="4"/>
  </si>
  <si>
    <t>○あなたの家の
　耐震改修工事費の目安は</t>
    <rPh sb="5" eb="6">
      <t>イエ</t>
    </rPh>
    <rPh sb="9" eb="11">
      <t>タイシン</t>
    </rPh>
    <rPh sb="11" eb="13">
      <t>カイシュウ</t>
    </rPh>
    <rPh sb="13" eb="15">
      <t>コウジ</t>
    </rPh>
    <rPh sb="15" eb="16">
      <t>ヒ</t>
    </rPh>
    <rPh sb="17" eb="19">
      <t>メヤス</t>
    </rPh>
    <phoneticPr fontId="4"/>
  </si>
  <si>
    <t>○耐震診断から耐震改修工事まで</t>
    <rPh sb="1" eb="3">
      <t>タイシン</t>
    </rPh>
    <rPh sb="3" eb="5">
      <t>シンダン</t>
    </rPh>
    <rPh sb="7" eb="9">
      <t>タイシン</t>
    </rPh>
    <rPh sb="9" eb="11">
      <t>カイシュウ</t>
    </rPh>
    <rPh sb="11" eb="13">
      <t>コウジ</t>
    </rPh>
    <phoneticPr fontId="4"/>
  </si>
  <si>
    <t>耐震改修工事は何をするの？</t>
    <rPh sb="0" eb="2">
      <t>タイシン</t>
    </rPh>
    <rPh sb="2" eb="4">
      <t>カイシュウ</t>
    </rPh>
    <rPh sb="4" eb="6">
      <t>コウジ</t>
    </rPh>
    <rPh sb="7" eb="8">
      <t>ナニ</t>
    </rPh>
    <phoneticPr fontId="4"/>
  </si>
  <si>
    <t>我が家はどれくらいの補強が必要なの？</t>
    <rPh sb="0" eb="1">
      <t>ワ</t>
    </rPh>
    <rPh sb="2" eb="3">
      <t>ヤ</t>
    </rPh>
    <phoneticPr fontId="4"/>
  </si>
  <si>
    <t>補強目安</t>
    <rPh sb="0" eb="2">
      <t>ホキョウ</t>
    </rPh>
    <rPh sb="2" eb="4">
      <t>メヤス</t>
    </rPh>
    <phoneticPr fontId="4"/>
  </si>
  <si>
    <r>
      <t xml:space="preserve">階別・方向別
</t>
    </r>
    <r>
      <rPr>
        <sz val="8"/>
        <rFont val="HGSｺﾞｼｯｸM"/>
        <family val="3"/>
        <charset val="128"/>
      </rPr>
      <t>上部構造評点</t>
    </r>
    <rPh sb="0" eb="1">
      <t>カイ</t>
    </rPh>
    <rPh sb="1" eb="2">
      <t>ベツ</t>
    </rPh>
    <rPh sb="3" eb="5">
      <t>ホウコウ</t>
    </rPh>
    <rPh sb="5" eb="6">
      <t>ベツ</t>
    </rPh>
    <rPh sb="7" eb="9">
      <t>ジョウブ</t>
    </rPh>
    <rPh sb="9" eb="11">
      <t>コウゾウ</t>
    </rPh>
    <rPh sb="11" eb="13">
      <t>ヒョウテン</t>
    </rPh>
    <phoneticPr fontId="4"/>
  </si>
  <si>
    <t>現状の壁のバランス</t>
    <rPh sb="0" eb="2">
      <t>ゲンジョウ</t>
    </rPh>
    <rPh sb="3" eb="4">
      <t>カベ</t>
    </rPh>
    <phoneticPr fontId="4"/>
  </si>
  <si>
    <t>地震に強い家にするには、この後どうしたらよいの？</t>
    <rPh sb="0" eb="2">
      <t>ジシン</t>
    </rPh>
    <rPh sb="3" eb="4">
      <t>ツヨ</t>
    </rPh>
    <rPh sb="5" eb="6">
      <t>イエ</t>
    </rPh>
    <rPh sb="14" eb="15">
      <t>アト</t>
    </rPh>
    <phoneticPr fontId="4"/>
  </si>
  <si>
    <t>誰に相談したらよいの？</t>
    <rPh sb="0" eb="1">
      <t>ダレ</t>
    </rPh>
    <rPh sb="2" eb="4">
      <t>ソウダン</t>
    </rPh>
    <phoneticPr fontId="4"/>
  </si>
  <si>
    <t>知り合いの建築士や施工業者に相談するか、以下の名簿等を参考に建築士や施工業者を決めましょう。</t>
    <rPh sb="9" eb="11">
      <t>セコウ</t>
    </rPh>
    <rPh sb="11" eb="13">
      <t>ギョウシャ</t>
    </rPh>
    <phoneticPr fontId="4"/>
  </si>
  <si>
    <r>
      <t>推進協では、会員である建築関係団体が取りまとめた耐震改修に積極的で技術力を有している事業者を「</t>
    </r>
    <r>
      <rPr>
        <b/>
        <sz val="11"/>
        <rFont val="ＭＳ Ｐゴシック"/>
        <family val="3"/>
        <charset val="128"/>
      </rPr>
      <t>あいち耐震改修推進事業者</t>
    </r>
    <r>
      <rPr>
        <sz val="11"/>
        <rFont val="ＭＳ Ｐ明朝"/>
        <family val="1"/>
        <charset val="128"/>
      </rPr>
      <t>」としてリストをホームページにて公表しております。事業者からのコメントや連絡先等記載されておりますので、ぜひご活用ください。お住まいの市町村の耐震補助の窓口においても閲覧が可能です。</t>
    </r>
    <rPh sb="0" eb="2">
      <t>スイシン</t>
    </rPh>
    <rPh sb="2" eb="3">
      <t>キョウ</t>
    </rPh>
    <rPh sb="6" eb="8">
      <t>カイイン</t>
    </rPh>
    <rPh sb="11" eb="13">
      <t>ケンチク</t>
    </rPh>
    <rPh sb="13" eb="15">
      <t>カンケイ</t>
    </rPh>
    <rPh sb="15" eb="17">
      <t>ダンタイ</t>
    </rPh>
    <rPh sb="18" eb="19">
      <t>ト</t>
    </rPh>
    <rPh sb="24" eb="26">
      <t>タイシン</t>
    </rPh>
    <rPh sb="26" eb="28">
      <t>カイシュウ</t>
    </rPh>
    <rPh sb="29" eb="32">
      <t>セッキョクテキ</t>
    </rPh>
    <rPh sb="33" eb="36">
      <t>ギジュツリョク</t>
    </rPh>
    <rPh sb="37" eb="38">
      <t>ユウ</t>
    </rPh>
    <rPh sb="42" eb="45">
      <t>ジギョウシャ</t>
    </rPh>
    <rPh sb="50" eb="52">
      <t>タイシン</t>
    </rPh>
    <rPh sb="52" eb="54">
      <t>カイシュウ</t>
    </rPh>
    <rPh sb="54" eb="56">
      <t>スイシン</t>
    </rPh>
    <rPh sb="56" eb="59">
      <t>ジギョウシャ</t>
    </rPh>
    <rPh sb="75" eb="77">
      <t>コウヒョウ</t>
    </rPh>
    <rPh sb="84" eb="87">
      <t>ジギョウシャ</t>
    </rPh>
    <rPh sb="95" eb="97">
      <t>レンラク</t>
    </rPh>
    <rPh sb="97" eb="98">
      <t>サキ</t>
    </rPh>
    <rPh sb="98" eb="99">
      <t>トウ</t>
    </rPh>
    <rPh sb="99" eb="101">
      <t>キサイ</t>
    </rPh>
    <rPh sb="114" eb="116">
      <t>カツヨウ</t>
    </rPh>
    <rPh sb="122" eb="123">
      <t>ス</t>
    </rPh>
    <rPh sb="126" eb="129">
      <t>シチョウソン</t>
    </rPh>
    <rPh sb="130" eb="132">
      <t>タイシン</t>
    </rPh>
    <rPh sb="132" eb="134">
      <t>ホジョ</t>
    </rPh>
    <rPh sb="135" eb="137">
      <t>マドグチ</t>
    </rPh>
    <rPh sb="142" eb="144">
      <t>エツラン</t>
    </rPh>
    <rPh sb="145" eb="147">
      <t>カノウ</t>
    </rPh>
    <phoneticPr fontId="4"/>
  </si>
  <si>
    <t>耐震診断の結果、判定値1.0未満の場合、自治体の耐震改修助成制度等を利用できる場合があります。</t>
    <rPh sb="0" eb="2">
      <t>タイシン</t>
    </rPh>
    <rPh sb="2" eb="4">
      <t>シンダン</t>
    </rPh>
    <rPh sb="5" eb="7">
      <t>ケッカ</t>
    </rPh>
    <rPh sb="8" eb="10">
      <t>ハンテイ</t>
    </rPh>
    <rPh sb="10" eb="11">
      <t>チ</t>
    </rPh>
    <rPh sb="14" eb="16">
      <t>ミマン</t>
    </rPh>
    <rPh sb="17" eb="19">
      <t>バアイ</t>
    </rPh>
    <rPh sb="20" eb="23">
      <t>ジチタイ</t>
    </rPh>
    <rPh sb="39" eb="41">
      <t>バアイ</t>
    </rPh>
    <phoneticPr fontId="4"/>
  </si>
  <si>
    <t>5. 現地調査結果（現地調査票）</t>
    <rPh sb="3" eb="5">
      <t>ゲンチ</t>
    </rPh>
    <rPh sb="5" eb="7">
      <t>チョウサ</t>
    </rPh>
    <rPh sb="7" eb="9">
      <t>ケッカ</t>
    </rPh>
    <rPh sb="10" eb="12">
      <t>ゲンチ</t>
    </rPh>
    <rPh sb="12" eb="15">
      <t>チョウサヒョウ</t>
    </rPh>
    <phoneticPr fontId="4"/>
  </si>
  <si>
    <t>○建築物概要</t>
    <rPh sb="1" eb="4">
      <t>ケンチクブツ</t>
    </rPh>
    <rPh sb="4" eb="6">
      <t>ガイヨウ</t>
    </rPh>
    <phoneticPr fontId="4"/>
  </si>
  <si>
    <t>形状</t>
    <rPh sb="0" eb="2">
      <t>ケイジョウ</t>
    </rPh>
    <phoneticPr fontId="4"/>
  </si>
  <si>
    <t>対策の程度</t>
    <rPh sb="0" eb="2">
      <t>タイサク</t>
    </rPh>
    <rPh sb="3" eb="5">
      <t>テイド</t>
    </rPh>
    <phoneticPr fontId="4"/>
  </si>
  <si>
    <t>壁仕様</t>
    <rPh sb="0" eb="1">
      <t>カベ</t>
    </rPh>
    <rPh sb="1" eb="3">
      <t>シヨウ</t>
    </rPh>
    <phoneticPr fontId="4"/>
  </si>
  <si>
    <t>伝統構法木造部分</t>
    <rPh sb="0" eb="2">
      <t>デントウ</t>
    </rPh>
    <rPh sb="2" eb="4">
      <t>コウホウ</t>
    </rPh>
    <rPh sb="4" eb="6">
      <t>モクゾウ</t>
    </rPh>
    <rPh sb="6" eb="8">
      <t>ブブン</t>
    </rPh>
    <phoneticPr fontId="4"/>
  </si>
  <si>
    <t>立面の特徴</t>
    <rPh sb="0" eb="2">
      <t>リツメン</t>
    </rPh>
    <rPh sb="3" eb="5">
      <t>トクチョウ</t>
    </rPh>
    <phoneticPr fontId="4"/>
  </si>
  <si>
    <t>吹抜け</t>
    <rPh sb="0" eb="2">
      <t>フキヌ</t>
    </rPh>
    <phoneticPr fontId="4"/>
  </si>
  <si>
    <t>履歴使用</t>
    <rPh sb="0" eb="2">
      <t>リレキ</t>
    </rPh>
    <phoneticPr fontId="4"/>
  </si>
  <si>
    <t>規模･状況</t>
    <rPh sb="0" eb="2">
      <t>キボ</t>
    </rPh>
    <rPh sb="3" eb="5">
      <t>ジョウキョウ</t>
    </rPh>
    <phoneticPr fontId="4"/>
  </si>
  <si>
    <t>○設計図書等の調査</t>
    <rPh sb="1" eb="3">
      <t>セッケイ</t>
    </rPh>
    <rPh sb="3" eb="5">
      <t>トショ</t>
    </rPh>
    <rPh sb="5" eb="6">
      <t>ナド</t>
    </rPh>
    <rPh sb="7" eb="9">
      <t>チョウサ</t>
    </rPh>
    <phoneticPr fontId="4"/>
  </si>
  <si>
    <t>住宅金融公庫関連図書</t>
  </si>
  <si>
    <t>設計図書</t>
    <rPh sb="0" eb="2">
      <t>セッケイ</t>
    </rPh>
    <rPh sb="2" eb="4">
      <t>トショ</t>
    </rPh>
    <phoneticPr fontId="4"/>
  </si>
  <si>
    <t>構造図等</t>
    <rPh sb="0" eb="2">
      <t>コウゾウ</t>
    </rPh>
    <rPh sb="2" eb="3">
      <t>ズ</t>
    </rPh>
    <rPh sb="3" eb="4">
      <t>ナド</t>
    </rPh>
    <phoneticPr fontId="4"/>
  </si>
  <si>
    <t>現地建築物
との相違</t>
    <rPh sb="0" eb="2">
      <t>ゲンチ</t>
    </rPh>
    <rPh sb="2" eb="5">
      <t>ケンチクブツ</t>
    </rPh>
    <rPh sb="8" eb="10">
      <t>ソウイ</t>
    </rPh>
    <phoneticPr fontId="4"/>
  </si>
  <si>
    <t>1階平面</t>
    <rPh sb="1" eb="2">
      <t>カイ</t>
    </rPh>
    <rPh sb="2" eb="4">
      <t>ヘイメン</t>
    </rPh>
    <phoneticPr fontId="4"/>
  </si>
  <si>
    <t>2階平面</t>
    <rPh sb="1" eb="2">
      <t>カイ</t>
    </rPh>
    <rPh sb="2" eb="4">
      <t>ヘイメン</t>
    </rPh>
    <phoneticPr fontId="4"/>
  </si>
  <si>
    <r>
      <rPr>
        <sz val="11"/>
        <rFont val="HGSｺﾞｼｯｸM"/>
        <family val="3"/>
        <charset val="128"/>
      </rPr>
      <t>○部分点検調査（評点に反映しない部分）</t>
    </r>
    <r>
      <rPr>
        <sz val="12"/>
        <rFont val="HGSｺﾞｼｯｸM"/>
        <family val="3"/>
        <charset val="128"/>
      </rPr>
      <t>　　</t>
    </r>
    <r>
      <rPr>
        <sz val="10"/>
        <rFont val="ＭＳ Ｐ明朝"/>
        <family val="1"/>
        <charset val="128"/>
      </rPr>
      <t>目視調査により、調査可能な部分について記入しています。</t>
    </r>
    <rPh sb="1" eb="3">
      <t>ブブン</t>
    </rPh>
    <rPh sb="3" eb="5">
      <t>テンケン</t>
    </rPh>
    <rPh sb="5" eb="7">
      <t>チョウサ</t>
    </rPh>
    <rPh sb="8" eb="10">
      <t>ヒョウテン</t>
    </rPh>
    <rPh sb="11" eb="13">
      <t>ハンエイ</t>
    </rPh>
    <rPh sb="16" eb="18">
      <t>ブブン</t>
    </rPh>
    <rPh sb="21" eb="23">
      <t>モクシ</t>
    </rPh>
    <rPh sb="23" eb="25">
      <t>チョウサ</t>
    </rPh>
    <rPh sb="29" eb="31">
      <t>チョウサ</t>
    </rPh>
    <rPh sb="31" eb="33">
      <t>カノウ</t>
    </rPh>
    <rPh sb="34" eb="36">
      <t>ブブン</t>
    </rPh>
    <rPh sb="40" eb="42">
      <t>キニュウ</t>
    </rPh>
    <phoneticPr fontId="4"/>
  </si>
  <si>
    <t>部位等</t>
    <rPh sb="0" eb="2">
      <t>ブイ</t>
    </rPh>
    <rPh sb="2" eb="3">
      <t>ナド</t>
    </rPh>
    <phoneticPr fontId="4"/>
  </si>
  <si>
    <t>建物周辺の地盤条件</t>
    <rPh sb="0" eb="2">
      <t>タテモノ</t>
    </rPh>
    <rPh sb="2" eb="4">
      <t>シュウヘン</t>
    </rPh>
    <rPh sb="5" eb="7">
      <t>ジバン</t>
    </rPh>
    <rPh sb="7" eb="9">
      <t>ジョウケン</t>
    </rPh>
    <phoneticPr fontId="4"/>
  </si>
  <si>
    <t>構造耐力上主要な軸組等</t>
    <rPh sb="0" eb="2">
      <t>コウゾウ</t>
    </rPh>
    <rPh sb="2" eb="4">
      <t>タイリョク</t>
    </rPh>
    <rPh sb="4" eb="5">
      <t>ジョウ</t>
    </rPh>
    <rPh sb="5" eb="7">
      <t>シュヨウ</t>
    </rPh>
    <rPh sb="8" eb="10">
      <t>ジクグミ</t>
    </rPh>
    <rPh sb="10" eb="11">
      <t>ナド</t>
    </rPh>
    <phoneticPr fontId="4"/>
  </si>
  <si>
    <t>柱</t>
    <rPh sb="0" eb="1">
      <t>ハシラ</t>
    </rPh>
    <phoneticPr fontId="4"/>
  </si>
  <si>
    <t>部材の
断面欠損</t>
    <rPh sb="0" eb="2">
      <t>ブザイ</t>
    </rPh>
    <rPh sb="4" eb="6">
      <t>ダンメン</t>
    </rPh>
    <rPh sb="6" eb="8">
      <t>ケッソン</t>
    </rPh>
    <phoneticPr fontId="4"/>
  </si>
  <si>
    <t>梁</t>
    <rPh sb="0" eb="1">
      <t>ハリ</t>
    </rPh>
    <phoneticPr fontId="4"/>
  </si>
  <si>
    <t>桁</t>
    <rPh sb="0" eb="1">
      <t>ケタ</t>
    </rPh>
    <phoneticPr fontId="4"/>
  </si>
  <si>
    <t>筋かい</t>
    <rPh sb="0" eb="1">
      <t>スジ</t>
    </rPh>
    <phoneticPr fontId="4"/>
  </si>
  <si>
    <t>有無</t>
    <rPh sb="0" eb="2">
      <t>ウム</t>
    </rPh>
    <phoneticPr fontId="4"/>
  </si>
  <si>
    <t>土台と柱</t>
    <rPh sb="0" eb="2">
      <t>ドダイ</t>
    </rPh>
    <rPh sb="3" eb="4">
      <t>ハシラ</t>
    </rPh>
    <phoneticPr fontId="4"/>
  </si>
  <si>
    <t>金物の状況</t>
    <rPh sb="0" eb="2">
      <t>カナモノ</t>
    </rPh>
    <rPh sb="3" eb="5">
      <t>ジョウキョウ</t>
    </rPh>
    <phoneticPr fontId="4"/>
  </si>
  <si>
    <t>柱と梁桁</t>
    <rPh sb="0" eb="1">
      <t>ハシラ</t>
    </rPh>
    <rPh sb="2" eb="3">
      <t>ハリ</t>
    </rPh>
    <rPh sb="3" eb="4">
      <t>ケタ</t>
    </rPh>
    <phoneticPr fontId="4"/>
  </si>
  <si>
    <t>筋かい材</t>
    <rPh sb="0" eb="1">
      <t>スジ</t>
    </rPh>
    <rPh sb="3" eb="4">
      <t>ザイ</t>
    </rPh>
    <phoneticPr fontId="4"/>
  </si>
  <si>
    <t>床組部分</t>
    <rPh sb="0" eb="1">
      <t>ユカ</t>
    </rPh>
    <rPh sb="1" eb="2">
      <t>グミ</t>
    </rPh>
    <rPh sb="2" eb="4">
      <t>ブブン</t>
    </rPh>
    <phoneticPr fontId="4"/>
  </si>
  <si>
    <t>梁と柱、差し鴨居</t>
    <rPh sb="0" eb="1">
      <t>ハリ</t>
    </rPh>
    <rPh sb="2" eb="3">
      <t>ハシラ</t>
    </rPh>
    <rPh sb="4" eb="5">
      <t>サ</t>
    </rPh>
    <rPh sb="6" eb="8">
      <t>カモイ</t>
    </rPh>
    <phoneticPr fontId="4"/>
  </si>
  <si>
    <t>筋かい端部</t>
    <rPh sb="0" eb="1">
      <t>スジ</t>
    </rPh>
    <rPh sb="3" eb="5">
      <t>タンブ</t>
    </rPh>
    <phoneticPr fontId="4"/>
  </si>
  <si>
    <t>水平剛性
の確保</t>
    <rPh sb="0" eb="2">
      <t>スイヘイ</t>
    </rPh>
    <rPh sb="2" eb="4">
      <t>ゴウセイ</t>
    </rPh>
    <rPh sb="6" eb="8">
      <t>カクホ</t>
    </rPh>
    <phoneticPr fontId="4"/>
  </si>
  <si>
    <t>2階床面,小屋梁面</t>
    <rPh sb="1" eb="2">
      <t>カイ</t>
    </rPh>
    <rPh sb="2" eb="4">
      <t>ユカメン</t>
    </rPh>
    <rPh sb="5" eb="7">
      <t>コヤ</t>
    </rPh>
    <rPh sb="7" eb="8">
      <t>ハリ</t>
    </rPh>
    <rPh sb="8" eb="9">
      <t>メン</t>
    </rPh>
    <phoneticPr fontId="4"/>
  </si>
  <si>
    <t>下屋、増築部</t>
    <rPh sb="0" eb="1">
      <t>ゲ</t>
    </rPh>
    <rPh sb="1" eb="2">
      <t>ヤ</t>
    </rPh>
    <rPh sb="3" eb="5">
      <t>ゾウチク</t>
    </rPh>
    <rPh sb="5" eb="6">
      <t>ブ</t>
    </rPh>
    <phoneticPr fontId="4"/>
  </si>
  <si>
    <t>材料、部材等</t>
  </si>
  <si>
    <t>存在</t>
  </si>
  <si>
    <t>劣化事象                                     ：劣化度　　</t>
    <rPh sb="42" eb="44">
      <t>レッカ</t>
    </rPh>
    <rPh sb="44" eb="45">
      <t>ド</t>
    </rPh>
    <phoneticPr fontId="4"/>
  </si>
  <si>
    <t>金属板</t>
  </si>
  <si>
    <t>瓦・スレート</t>
  </si>
  <si>
    <t>樋</t>
  </si>
  <si>
    <t>軒・呼び樋</t>
  </si>
  <si>
    <t>縦樋</t>
  </si>
  <si>
    <t>木製板、合板</t>
  </si>
  <si>
    <t>窯業系サイディング</t>
  </si>
  <si>
    <t>モルタル</t>
  </si>
  <si>
    <t>バルコニー</t>
  </si>
  <si>
    <t>手すり壁</t>
  </si>
  <si>
    <t>金属サイディング</t>
  </si>
  <si>
    <t>床排水</t>
  </si>
  <si>
    <t>内壁</t>
  </si>
  <si>
    <t>一般室</t>
  </si>
  <si>
    <t>内壁、窓下</t>
  </si>
  <si>
    <t>浴室</t>
  </si>
  <si>
    <t>タイル壁</t>
  </si>
  <si>
    <t>タイル以外</t>
  </si>
  <si>
    <t>床</t>
  </si>
  <si>
    <t>床面</t>
  </si>
  <si>
    <t>廊下</t>
  </si>
  <si>
    <t>床下</t>
  </si>
  <si>
    <t>・</t>
    <phoneticPr fontId="4"/>
  </si>
  <si>
    <t>平成　　年　　月　　日</t>
    <phoneticPr fontId="4"/>
  </si>
  <si>
    <t>木造住宅耐震診断結果報告書</t>
    <phoneticPr fontId="4"/>
  </si>
  <si>
    <t>2. 耐震診断の結果</t>
    <phoneticPr fontId="4"/>
  </si>
  <si>
    <t>判定値 (上部構造評点)</t>
    <phoneticPr fontId="4"/>
  </si>
  <si>
    <t>一応倒壊しない</t>
    <phoneticPr fontId="4"/>
  </si>
  <si>
    <t>倒壊する可能性がある</t>
    <phoneticPr fontId="4"/>
  </si>
  <si>
    <t>0.7未満</t>
    <phoneticPr fontId="4"/>
  </si>
  <si>
    <t xml:space="preserve">※
※
</t>
    <phoneticPr fontId="4"/>
  </si>
  <si>
    <t>・</t>
    <phoneticPr fontId="4"/>
  </si>
  <si>
    <t>家具の転倒防止をお薦めします。　</t>
    <phoneticPr fontId="4"/>
  </si>
  <si>
    <t>2階</t>
    <phoneticPr fontId="4"/>
  </si>
  <si>
    <t>Y</t>
    <phoneticPr fontId="4"/>
  </si>
  <si>
    <t>相談や見積もりの依頼に料金は必要か、どの段階で料金が発生するかを確認してください。なお、契約をする前に、複数から見積もりを取ることも一つの方法です。必ず見積もりや契約は書面で取り交わしましょう。
建築士や施工業者から提示された改修設計の内容をよく確認し、耐震改修工事を行いましょう。</t>
    <phoneticPr fontId="4"/>
  </si>
  <si>
    <t>耐震改修工事の費用負担を軽くする方法はあるの？</t>
    <phoneticPr fontId="4"/>
  </si>
  <si>
    <t xml:space="preserve">・
</t>
    <phoneticPr fontId="4"/>
  </si>
  <si>
    <t>外壁</t>
    <phoneticPr fontId="4"/>
  </si>
  <si>
    <t>コメント</t>
    <phoneticPr fontId="4"/>
  </si>
  <si>
    <t>金属サイディング</t>
    <phoneticPr fontId="4"/>
  </si>
  <si>
    <t>愛知県</t>
    <phoneticPr fontId="4"/>
  </si>
  <si>
    <t>調査年月日</t>
    <phoneticPr fontId="4"/>
  </si>
  <si>
    <t>様</t>
    <phoneticPr fontId="4"/>
  </si>
  <si>
    <t>氏名</t>
    <phoneticPr fontId="4"/>
  </si>
  <si>
    <t>印</t>
    <phoneticPr fontId="4"/>
  </si>
  <si>
    <t>所属</t>
    <phoneticPr fontId="4"/>
  </si>
  <si>
    <t>電話</t>
    <phoneticPr fontId="4"/>
  </si>
  <si>
    <t>この診断は、国土交通省による「木造住宅の耐震診断と補強方法」に基づくもので、十分信頼できるものですが、個々の建物ごとに状況が異なるため、あくまで安全性を判断する目安であり、判定を完全に保証するものではありません。また、図面などの資料がなく、状況が十分に把握できない場合は推計によりますので、診断結果は幅をもってとらえてください。</t>
    <phoneticPr fontId="4"/>
  </si>
  <si>
    <t>P.2</t>
    <phoneticPr fontId="4"/>
  </si>
  <si>
    <t>㎡</t>
    <phoneticPr fontId="4"/>
  </si>
  <si>
    <t>㎡</t>
    <phoneticPr fontId="4"/>
  </si>
  <si>
    <t xml:space="preserve">○
</t>
    <phoneticPr fontId="4"/>
  </si>
  <si>
    <t xml:space="preserve">大規模な地震に対して
あなたの家は
</t>
    <phoneticPr fontId="4"/>
  </si>
  <si>
    <t>○</t>
    <phoneticPr fontId="4"/>
  </si>
  <si>
    <t>1.5以上</t>
    <phoneticPr fontId="4"/>
  </si>
  <si>
    <t>倒壊しない</t>
    <phoneticPr fontId="4"/>
  </si>
  <si>
    <t>1.0以上～1.5未満</t>
    <phoneticPr fontId="4"/>
  </si>
  <si>
    <t>0.7以上～1.0未満</t>
    <phoneticPr fontId="4"/>
  </si>
  <si>
    <t>倒壊する可能性が高い</t>
    <phoneticPr fontId="4"/>
  </si>
  <si>
    <t xml:space="preserve">○
</t>
    <phoneticPr fontId="4"/>
  </si>
  <si>
    <t>P.3</t>
    <phoneticPr fontId="4"/>
  </si>
  <si>
    <t>万円</t>
    <phoneticPr fontId="4"/>
  </si>
  <si>
    <t>～</t>
    <phoneticPr fontId="4"/>
  </si>
  <si>
    <t>　です。</t>
    <phoneticPr fontId="4"/>
  </si>
  <si>
    <t>耐震改修工事の工法には、壁の補強、金物補強、基礎の補強、屋根の軽量化、劣化部の改修などがあり、これらを組み合わせて耐震改修を行います。</t>
    <phoneticPr fontId="4"/>
  </si>
  <si>
    <t>階</t>
    <phoneticPr fontId="4"/>
  </si>
  <si>
    <t>方向</t>
    <phoneticPr fontId="4"/>
  </si>
  <si>
    <t>X</t>
    <phoneticPr fontId="4"/>
  </si>
  <si>
    <t>Y</t>
    <phoneticPr fontId="4"/>
  </si>
  <si>
    <t>1階</t>
    <phoneticPr fontId="4"/>
  </si>
  <si>
    <t>X</t>
    <phoneticPr fontId="4"/>
  </si>
  <si>
    <t>耐震改修工事をするには改修設計が必要です。まずは建築士にご相談ください。（相談料、見積り料、設計料などが必要となる場合があります。）</t>
    <phoneticPr fontId="4"/>
  </si>
  <si>
    <t>耐震診断</t>
    <phoneticPr fontId="4"/>
  </si>
  <si>
    <t>改修設計</t>
    <phoneticPr fontId="4"/>
  </si>
  <si>
    <t>耐震改修工事</t>
    <phoneticPr fontId="4"/>
  </si>
  <si>
    <t>この報告書
が耐震診断
の結果です</t>
    <phoneticPr fontId="4"/>
  </si>
  <si>
    <t>「耐震改修工事実施者の一覧」：愛知県建築物地震対策推進協議会（推進協）のウェブサイトに掲載。愛知県内の自治体の補助金を受けて耐震改修工事を実施した者（建築士、施工業者）の一覧　　</t>
    <phoneticPr fontId="4"/>
  </si>
  <si>
    <t xml:space="preserve">※
※
</t>
    <phoneticPr fontId="4"/>
  </si>
  <si>
    <t>耐震診断の結果、判定値1.0未満の場合に、判定値1.0以上とする耐震改修工事を行うと、税控除や地震保険割引が受けられる場合があります。詳しくは表紙の「お問い合わせ先」までお尋ねください。（同時にリフォームを行った場合は、建物の評価が見直される場合があります。）</t>
    <phoneticPr fontId="4"/>
  </si>
  <si>
    <t xml:space="preserve">・
</t>
    <phoneticPr fontId="4"/>
  </si>
  <si>
    <r>
      <t>愛知建築地震災害軽減システム研究協議会（減災協）が開発した「</t>
    </r>
    <r>
      <rPr>
        <b/>
        <sz val="11"/>
        <rFont val="ＭＳ Ｐ明朝"/>
        <family val="1"/>
        <charset val="128"/>
      </rPr>
      <t>安価な工法</t>
    </r>
    <r>
      <rPr>
        <sz val="11"/>
        <rFont val="ＭＳ Ｐ明朝"/>
        <family val="1"/>
        <charset val="128"/>
      </rPr>
      <t>」があります。最小限の工事で安く仕上げたいのか、予算をかけてリフォーム等を併せて行いたいのか、建築士や施工業者とよく相談してください。</t>
    </r>
    <phoneticPr fontId="4"/>
  </si>
  <si>
    <t>P.4</t>
    <phoneticPr fontId="4"/>
  </si>
  <si>
    <t>調査内容</t>
    <phoneticPr fontId="4"/>
  </si>
  <si>
    <t>断面欠損</t>
    <phoneticPr fontId="4"/>
  </si>
  <si>
    <r>
      <t>接合金物</t>
    </r>
    <r>
      <rPr>
        <sz val="8"/>
        <rFont val="HGSｺﾞｼｯｸM"/>
        <family val="3"/>
        <charset val="128"/>
      </rPr>
      <t>（H12告示）</t>
    </r>
    <r>
      <rPr>
        <sz val="10"/>
        <rFont val="HGSｺﾞｼｯｸM"/>
        <family val="3"/>
        <charset val="128"/>
      </rPr>
      <t xml:space="preserve">
の存在</t>
    </r>
    <phoneticPr fontId="4"/>
  </si>
  <si>
    <t>接合方法</t>
    <phoneticPr fontId="4"/>
  </si>
  <si>
    <t>P.5</t>
    <phoneticPr fontId="4"/>
  </si>
  <si>
    <t>○劣化度調査票</t>
    <phoneticPr fontId="4"/>
  </si>
  <si>
    <t>部位</t>
    <phoneticPr fontId="4"/>
  </si>
  <si>
    <t>屋根
葺き材</t>
    <phoneticPr fontId="4"/>
  </si>
  <si>
    <t>外壁
仕上げ</t>
    <phoneticPr fontId="4"/>
  </si>
  <si>
    <t>露出した躯体</t>
    <phoneticPr fontId="4"/>
  </si>
  <si>
    <t>外壁との接合部</t>
    <phoneticPr fontId="4"/>
  </si>
  <si>
    <t>ver.4.1β</t>
    <phoneticPr fontId="4"/>
  </si>
  <si>
    <r>
      <t>ｍ</t>
    </r>
    <r>
      <rPr>
        <vertAlign val="superscript"/>
        <sz val="10"/>
        <rFont val="ＭＳ Ｐゴシック"/>
        <family val="3"/>
        <charset val="128"/>
      </rPr>
      <t>2</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</si>
</sst>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411]ggge&quot;年&quot;m&quot;月&quot;d&quot;日&quot;;@"/>
    <numFmt numFmtId="177" formatCode="0.00_ "/>
    <numFmt numFmtId="178" formatCode="0.00_);[Red]\(0.00\)"/>
    <numFmt numFmtId="179" formatCode="0.0_ "/>
    <numFmt numFmtId="180" formatCode="0.000_);[Red]\(0.000\)"/>
    <numFmt numFmtId="181" formatCode="0.0000_);[Red]\(0.0000\)"/>
    <numFmt numFmtId="182" formatCode="0_ "/>
    <numFmt numFmtId="183" formatCode="0.0_);[Red]\(0.0\)"/>
    <numFmt numFmtId="184" formatCode="0.000_ "/>
    <numFmt numFmtId="185" formatCode="[$-800411]ggge&quot;年&quot;m&quot;月&quot;d&quot;日&quot;;@"/>
    <numFmt numFmtId="186" formatCode="#,##0.00_);[Red]\(#,##0.00\)"/>
  </numFmts>
  <fonts count="79">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10"/>
      <color theme="0"/>
      <name val="ＭＳ Ｐゴシック"/>
      <family val="3"/>
      <charset val="128"/>
    </font>
    <font>
      <b/>
      <sz val="10"/>
      <name val="ＭＳ Ｐゴシック"/>
      <family val="3"/>
      <charset val="128"/>
    </font>
    <font>
      <b/>
      <sz val="10"/>
      <color indexed="10"/>
      <name val="ＭＳ Ｐゴシック"/>
      <family val="3"/>
      <charset val="128"/>
    </font>
    <font>
      <b/>
      <u/>
      <sz val="10"/>
      <color theme="0"/>
      <name val="ＭＳ Ｐゴシック"/>
      <family val="3"/>
      <charset val="128"/>
    </font>
    <font>
      <sz val="9"/>
      <color theme="4"/>
      <name val="ＭＳ Ｐゴシック"/>
      <family val="3"/>
      <charset val="128"/>
    </font>
    <font>
      <b/>
      <i/>
      <sz val="10"/>
      <color theme="0"/>
      <name val="ＭＳ Ｐゴシック"/>
      <family val="3"/>
      <charset val="128"/>
    </font>
    <font>
      <sz val="9"/>
      <name val="ＭＳ Ｐゴシック"/>
      <family val="3"/>
      <charset val="128"/>
    </font>
    <font>
      <vertAlign val="superscript"/>
      <sz val="10"/>
      <name val="ＭＳ Ｐゴシック"/>
      <family val="3"/>
      <charset val="128"/>
    </font>
    <font>
      <b/>
      <sz val="8"/>
      <color indexed="10"/>
      <name val="ＭＳ Ｐゴシック"/>
      <family val="3"/>
      <charset val="128"/>
    </font>
    <font>
      <sz val="12"/>
      <name val="ＭＳ Ｐゴシック"/>
      <family val="3"/>
      <charset val="128"/>
    </font>
    <font>
      <sz val="8"/>
      <color indexed="10"/>
      <name val="ＭＳ Ｐゴシック"/>
      <family val="3"/>
      <charset val="128"/>
    </font>
    <font>
      <sz val="6"/>
      <color indexed="10"/>
      <name val="ＭＳ Ｐゴシック"/>
      <family val="3"/>
      <charset val="128"/>
    </font>
    <font>
      <sz val="8"/>
      <name val="ＭＳ Ｐゴシック"/>
      <family val="3"/>
      <charset val="128"/>
    </font>
    <font>
      <b/>
      <sz val="11"/>
      <color theme="0"/>
      <name val="ＭＳ Ｐゴシック"/>
      <family val="3"/>
      <charset val="128"/>
    </font>
    <font>
      <b/>
      <sz val="9"/>
      <color indexed="10"/>
      <name val="ＭＳ Ｐゴシック"/>
      <family val="3"/>
      <charset val="128"/>
    </font>
    <font>
      <sz val="10"/>
      <color indexed="10"/>
      <name val="ＭＳ Ｐゴシック"/>
      <family val="3"/>
      <charset val="128"/>
    </font>
    <font>
      <b/>
      <sz val="11"/>
      <color indexed="10"/>
      <name val="ＭＳ Ｐゴシック"/>
      <family val="3"/>
      <charset val="128"/>
    </font>
    <font>
      <b/>
      <i/>
      <sz val="11"/>
      <color theme="0"/>
      <name val="ＭＳ Ｐゴシック"/>
      <family val="3"/>
      <charset val="128"/>
    </font>
    <font>
      <sz val="10.5"/>
      <name val="ＭＳ Ｐゴシック"/>
      <family val="3"/>
      <charset val="128"/>
    </font>
    <font>
      <sz val="11"/>
      <color indexed="10"/>
      <name val="ＭＳ Ｐゴシック"/>
      <family val="3"/>
      <charset val="128"/>
    </font>
    <font>
      <sz val="11"/>
      <name val="HGSｺﾞｼｯｸM"/>
      <family val="3"/>
      <charset val="128"/>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10"/>
      <name val="ＭＳ Ｐ明朝"/>
      <family val="1"/>
      <charset val="128"/>
    </font>
    <font>
      <sz val="16"/>
      <name val="HGSｺﾞｼｯｸM"/>
      <family val="3"/>
      <charset val="128"/>
    </font>
    <font>
      <sz val="16"/>
      <name val="ＭＳ Ｐゴシック"/>
      <family val="3"/>
      <charset val="128"/>
    </font>
    <font>
      <b/>
      <sz val="16"/>
      <color rgb="FF0000CC"/>
      <name val="ＭＳ Ｐ明朝"/>
      <family val="1"/>
      <charset val="128"/>
    </font>
    <font>
      <sz val="11"/>
      <color rgb="FF0000CC"/>
      <name val="ＭＳ Ｐ明朝"/>
      <family val="1"/>
      <charset val="128"/>
    </font>
    <font>
      <sz val="26"/>
      <name val="HGSｺﾞｼｯｸM"/>
      <family val="3"/>
      <charset val="128"/>
    </font>
    <font>
      <sz val="26"/>
      <name val="ＭＳ Ｐゴシック"/>
      <family val="3"/>
      <charset val="128"/>
    </font>
    <font>
      <sz val="16"/>
      <color rgb="FF0000CC"/>
      <name val="ＭＳ Ｐ明朝"/>
      <family val="1"/>
      <charset val="128"/>
    </font>
    <font>
      <sz val="12"/>
      <name val="HGSｺﾞｼｯｸM"/>
      <family val="3"/>
      <charset val="128"/>
    </font>
    <font>
      <b/>
      <sz val="16"/>
      <name val="HGSｺﾞｼｯｸM"/>
      <family val="3"/>
      <charset val="128"/>
    </font>
    <font>
      <b/>
      <sz val="16"/>
      <name val="ＭＳ Ｐゴシック"/>
      <family val="3"/>
      <charset val="128"/>
    </font>
    <font>
      <sz val="10"/>
      <name val="HGSｺﾞｼｯｸM"/>
      <family val="3"/>
      <charset val="128"/>
    </font>
    <font>
      <sz val="14"/>
      <name val="HGSｺﾞｼｯｸM"/>
      <family val="3"/>
      <charset val="128"/>
    </font>
    <font>
      <sz val="18"/>
      <name val="HGSｺﾞｼｯｸM"/>
      <family val="3"/>
      <charset val="128"/>
    </font>
    <font>
      <sz val="8"/>
      <name val="HGSｺﾞｼｯｸM"/>
      <family val="3"/>
      <charset val="128"/>
    </font>
    <font>
      <sz val="11"/>
      <color rgb="FFFF0000"/>
      <name val="ＭＳ Ｐ明朝"/>
      <family val="1"/>
      <charset val="128"/>
    </font>
    <font>
      <b/>
      <sz val="12"/>
      <color rgb="FF0000CC"/>
      <name val="ＭＳ Ｐ明朝"/>
      <family val="1"/>
      <charset val="128"/>
    </font>
    <font>
      <sz val="11"/>
      <color rgb="FF0000CC"/>
      <name val="ＭＳ Ｐゴシック"/>
      <family val="3"/>
      <charset val="128"/>
    </font>
    <font>
      <sz val="20"/>
      <name val="HGSｺﾞｼｯｸM"/>
      <family val="3"/>
      <charset val="128"/>
    </font>
    <font>
      <sz val="20"/>
      <name val="ＭＳ Ｐゴシック"/>
      <family val="3"/>
      <charset val="128"/>
    </font>
    <font>
      <sz val="11"/>
      <color rgb="FF0000FF"/>
      <name val="ＭＳ Ｐ明朝"/>
      <family val="1"/>
      <charset val="128"/>
    </font>
    <font>
      <sz val="11"/>
      <color theme="1"/>
      <name val="HGSｺﾞｼｯｸM"/>
      <family val="3"/>
      <charset val="128"/>
    </font>
    <font>
      <b/>
      <sz val="22"/>
      <color rgb="FF0000CC"/>
      <name val="ＭＳ Ｐ明朝"/>
      <family val="1"/>
      <charset val="128"/>
    </font>
    <font>
      <sz val="9"/>
      <name val="ＭＳ Ｐ明朝"/>
      <family val="1"/>
      <charset val="128"/>
    </font>
    <font>
      <b/>
      <sz val="36"/>
      <color rgb="FF0000CC"/>
      <name val="ＭＳ Ｐ明朝"/>
      <family val="1"/>
      <charset val="128"/>
    </font>
    <font>
      <sz val="11"/>
      <name val="ＭＳ Ｐ明朝"/>
      <family val="1"/>
      <charset val="128"/>
    </font>
    <font>
      <sz val="10"/>
      <color theme="1"/>
      <name val="ＭＳ 明朝"/>
      <family val="1"/>
      <charset val="128"/>
    </font>
    <font>
      <sz val="10"/>
      <color theme="1"/>
      <name val="ＭＳ Ｐ明朝"/>
      <family val="1"/>
      <charset val="128"/>
    </font>
    <font>
      <sz val="10"/>
      <color rgb="FF0000CC"/>
      <name val="ＭＳ Ｐ明朝"/>
      <family val="1"/>
      <charset val="128"/>
    </font>
    <font>
      <sz val="10"/>
      <name val="ＭＳ 明朝"/>
      <family val="1"/>
      <charset val="128"/>
    </font>
    <font>
      <sz val="11"/>
      <color rgb="FF0000FF"/>
      <name val="HGPｺﾞｼｯｸM"/>
      <family val="3"/>
      <charset val="128"/>
    </font>
    <font>
      <sz val="11"/>
      <color theme="1"/>
      <name val="ＭＳ Ｐ明朝"/>
      <family val="1"/>
      <charset val="128"/>
    </font>
    <font>
      <sz val="9"/>
      <name val="HGSｺﾞｼｯｸM"/>
      <family val="3"/>
      <charset val="128"/>
    </font>
    <font>
      <b/>
      <sz val="24"/>
      <color rgb="FF0000CC"/>
      <name val="ＭＳ Ｐ明朝"/>
      <family val="1"/>
      <charset val="128"/>
    </font>
    <font>
      <sz val="24"/>
      <name val="HGSｺﾞｼｯｸM"/>
      <family val="3"/>
      <charset val="128"/>
    </font>
    <font>
      <sz val="6"/>
      <name val="HGSｺﾞｼｯｸM"/>
      <family val="3"/>
      <charset val="128"/>
    </font>
    <font>
      <sz val="9"/>
      <color rgb="FF0000CC"/>
      <name val="HGSｺﾞｼｯｸM"/>
      <family val="3"/>
      <charset val="128"/>
    </font>
    <font>
      <b/>
      <sz val="11"/>
      <color rgb="FF0000CC"/>
      <name val="ＭＳ Ｐ明朝"/>
      <family val="1"/>
      <charset val="128"/>
    </font>
    <font>
      <sz val="9"/>
      <color rgb="FF0000CC"/>
      <name val="ＭＳ Ｐ明朝"/>
      <family val="1"/>
      <charset val="128"/>
    </font>
    <font>
      <sz val="10"/>
      <color rgb="FF0000CC"/>
      <name val="ＭＳ Ｐゴシック"/>
      <family val="3"/>
      <charset val="128"/>
    </font>
    <font>
      <sz val="11"/>
      <name val="HGS創英角ｺﾞｼｯｸUB"/>
      <family val="3"/>
      <charset val="128"/>
    </font>
    <font>
      <b/>
      <sz val="11"/>
      <name val="ＭＳ Ｐ明朝"/>
      <family val="1"/>
      <charset val="128"/>
    </font>
    <font>
      <sz val="11"/>
      <name val="ＭＳ Ｐゴシック"/>
      <family val="3"/>
      <charset val="128"/>
    </font>
    <font>
      <b/>
      <sz val="10"/>
      <color rgb="FFFF0000"/>
      <name val="ＭＳ Ｐゴシック"/>
      <family val="3"/>
      <charset val="128"/>
    </font>
    <font>
      <sz val="10"/>
      <color rgb="FFFF0000"/>
      <name val="ＭＳ Ｐゴシック"/>
      <family val="3"/>
      <charset val="128"/>
    </font>
    <font>
      <b/>
      <u/>
      <sz val="10"/>
      <color rgb="FFFF0000"/>
      <name val="ＭＳ Ｐゴシック"/>
      <family val="3"/>
      <charset val="128"/>
    </font>
    <font>
      <b/>
      <i/>
      <sz val="10"/>
      <color rgb="FFFF0000"/>
      <name val="ＭＳ Ｐゴシック"/>
      <family val="3"/>
      <charset val="128"/>
    </font>
    <font>
      <b/>
      <u/>
      <sz val="11"/>
      <color rgb="FFFF0000"/>
      <name val="ＭＳ Ｐゴシック"/>
      <family val="3"/>
      <charset val="128"/>
    </font>
    <font>
      <b/>
      <sz val="11"/>
      <color rgb="FFFF0000"/>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14963225196081423"/>
        <bgColor indexed="64"/>
      </patternFill>
    </fill>
    <fill>
      <patternFill patternType="solid">
        <fgColor theme="0" tint="-0.14960173345133823"/>
        <bgColor indexed="64"/>
      </patternFill>
    </fill>
    <fill>
      <patternFill patternType="solid">
        <fgColor indexed="41"/>
        <bgColor indexed="64"/>
      </patternFill>
    </fill>
    <fill>
      <patternFill patternType="solid">
        <fgColor theme="0" tint="-0.24961088900418105"/>
        <bgColor indexed="64"/>
      </patternFill>
    </fill>
    <fill>
      <patternFill patternType="solid">
        <fgColor theme="0" tint="-0.34998626667073579"/>
        <bgColor indexed="64"/>
      </patternFill>
    </fill>
    <fill>
      <patternFill patternType="solid">
        <fgColor rgb="FFCCFFCC"/>
        <bgColor indexed="64"/>
      </patternFill>
    </fill>
  </fills>
  <borders count="136">
    <border>
      <left/>
      <right/>
      <top/>
      <bottom/>
      <diagonal/>
    </border>
    <border>
      <left/>
      <right/>
      <top/>
      <bottom style="thin">
        <color indexed="64"/>
      </bottom>
      <diagonal/>
    </border>
    <border>
      <left style="medium">
        <color indexed="10"/>
      </left>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thin">
        <color theme="1"/>
      </left>
      <right/>
      <top style="medium">
        <color indexed="10"/>
      </top>
      <bottom style="medium">
        <color indexed="10"/>
      </bottom>
      <diagonal/>
    </border>
    <border>
      <left/>
      <right style="thin">
        <color theme="1"/>
      </right>
      <top style="medium">
        <color indexed="10"/>
      </top>
      <bottom style="medium">
        <color indexed="10"/>
      </bottom>
      <diagonal/>
    </border>
    <border>
      <left style="thin">
        <color theme="1"/>
      </left>
      <right style="thin">
        <color theme="1"/>
      </right>
      <top style="medium">
        <color indexed="10"/>
      </top>
      <bottom style="medium">
        <color indexed="10"/>
      </bottom>
      <diagonal/>
    </border>
    <border>
      <left/>
      <right/>
      <top style="medium">
        <color indexed="10"/>
      </top>
      <bottom/>
      <diagonal/>
    </border>
    <border>
      <left style="thin">
        <color indexed="64"/>
      </left>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10"/>
      </top>
      <bottom style="medium">
        <color indexed="10"/>
      </bottom>
      <diagonal/>
    </border>
    <border>
      <left/>
      <right style="thin">
        <color indexed="64"/>
      </right>
      <top/>
      <bottom/>
      <diagonal/>
    </border>
    <border>
      <left style="medium">
        <color indexed="10"/>
      </left>
      <right/>
      <top style="medium">
        <color indexed="10"/>
      </top>
      <bottom/>
      <diagonal/>
    </border>
    <border>
      <left style="medium">
        <color indexed="10"/>
      </left>
      <right style="thin">
        <color indexed="64"/>
      </right>
      <top style="medium">
        <color indexed="10"/>
      </top>
      <bottom style="medium">
        <color indexed="10"/>
      </bottom>
      <diagonal/>
    </border>
    <border>
      <left style="medium">
        <color indexed="10"/>
      </left>
      <right style="medium">
        <color indexed="10"/>
      </right>
      <top/>
      <bottom style="medium">
        <color indexed="10"/>
      </bottom>
      <diagonal/>
    </border>
    <border>
      <left style="medium">
        <color indexed="10"/>
      </left>
      <right style="thin">
        <color indexed="64"/>
      </right>
      <top/>
      <bottom style="medium">
        <color indexed="10"/>
      </bottom>
      <diagonal/>
    </border>
    <border>
      <left style="medium">
        <color indexed="10"/>
      </left>
      <right style="medium">
        <color indexed="10"/>
      </right>
      <top style="medium">
        <color indexed="10"/>
      </top>
      <bottom/>
      <diagonal/>
    </border>
    <border>
      <left style="medium">
        <color indexed="10"/>
      </left>
      <right/>
      <top/>
      <bottom style="medium">
        <color indexed="10"/>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10"/>
      </bottom>
      <diagonal/>
    </border>
    <border>
      <left/>
      <right style="thin">
        <color indexed="64"/>
      </right>
      <top style="thin">
        <color indexed="64"/>
      </top>
      <bottom/>
      <diagonal/>
    </border>
    <border>
      <left style="medium">
        <color indexed="10"/>
      </left>
      <right style="medium">
        <color indexed="10"/>
      </right>
      <top style="medium">
        <color indexed="10"/>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
      <left/>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medium">
        <color indexed="10"/>
      </top>
      <bottom/>
      <diagonal/>
    </border>
    <border>
      <left/>
      <right style="medium">
        <color indexed="10"/>
      </right>
      <top/>
      <bottom style="medium">
        <color indexed="10"/>
      </bottom>
      <diagonal/>
    </border>
    <border>
      <left style="medium">
        <color indexed="10"/>
      </left>
      <right style="thin">
        <color indexed="64"/>
      </right>
      <top style="thin">
        <color indexed="64"/>
      </top>
      <bottom/>
      <diagonal/>
    </border>
    <border>
      <left style="medium">
        <color indexed="10"/>
      </left>
      <right style="thin">
        <color indexed="64"/>
      </right>
      <top/>
      <bottom/>
      <diagonal/>
    </border>
    <border>
      <left style="medium">
        <color indexed="10"/>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thin">
        <color indexed="64"/>
      </bottom>
      <diagonal/>
    </border>
    <border>
      <left style="medium">
        <color indexed="10"/>
      </left>
      <right style="medium">
        <color indexed="10"/>
      </right>
      <top style="thin">
        <color indexed="64"/>
      </top>
      <bottom style="medium">
        <color indexed="10"/>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medium">
        <color indexed="10"/>
      </bottom>
      <diagonal/>
    </border>
    <border>
      <left style="medium">
        <color indexed="10"/>
      </left>
      <right style="medium">
        <color indexed="1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ck">
        <color indexed="64"/>
      </left>
      <right/>
      <top style="hair">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diagonalDown="1">
      <left/>
      <right/>
      <top/>
      <bottom/>
      <diagonal style="hair">
        <color indexed="64"/>
      </diagonal>
    </border>
    <border diagonalUp="1">
      <left/>
      <right/>
      <top/>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994">
    <xf numFmtId="0" fontId="0" fillId="0" borderId="0" xfId="0">
      <alignment vertical="center"/>
    </xf>
    <xf numFmtId="0" fontId="5" fillId="2" borderId="0" xfId="0" applyFont="1" applyFill="1" applyBorder="1" applyAlignment="1">
      <alignment vertical="center"/>
    </xf>
    <xf numFmtId="0" fontId="5" fillId="0" borderId="0" xfId="0" applyFont="1" applyAlignment="1" applyProtection="1">
      <alignment vertical="center"/>
    </xf>
    <xf numFmtId="0" fontId="5" fillId="0" borderId="0" xfId="0" applyFont="1" applyBorder="1" applyAlignment="1" applyProtection="1">
      <alignment horizontal="right" vertical="center"/>
    </xf>
    <xf numFmtId="0" fontId="5" fillId="3" borderId="1"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5" borderId="1" xfId="0" applyFont="1" applyFill="1" applyBorder="1" applyAlignment="1" applyProtection="1">
      <alignment vertical="center"/>
    </xf>
    <xf numFmtId="0" fontId="0" fillId="0" borderId="0" xfId="0" applyAlignment="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0" borderId="0" xfId="0" applyFont="1" applyAlignment="1" applyProtection="1">
      <alignment horizontal="right" vertical="center"/>
    </xf>
    <xf numFmtId="0" fontId="5" fillId="3" borderId="6"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5" fillId="5" borderId="6" xfId="0" applyFont="1" applyFill="1" applyBorder="1" applyAlignment="1" applyProtection="1">
      <alignment vertical="center"/>
    </xf>
    <xf numFmtId="0" fontId="5" fillId="0" borderId="10" xfId="0" applyFont="1" applyFill="1" applyBorder="1" applyAlignment="1">
      <alignment horizontal="center" vertical="center"/>
    </xf>
    <xf numFmtId="0" fontId="7" fillId="0" borderId="0" xfId="0" applyFont="1" applyAlignment="1">
      <alignment vertical="center"/>
    </xf>
    <xf numFmtId="0" fontId="5" fillId="0" borderId="0"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4" borderId="11" xfId="0" applyFont="1" applyFill="1" applyBorder="1" applyAlignment="1" applyProtection="1">
      <alignment vertical="center"/>
      <protection locked="0"/>
    </xf>
    <xf numFmtId="0" fontId="8" fillId="0" borderId="12" xfId="0" applyFont="1" applyBorder="1" applyAlignment="1">
      <alignment vertical="center" wrapText="1"/>
    </xf>
    <xf numFmtId="176" fontId="5" fillId="4" borderId="4" xfId="0" applyNumberFormat="1" applyFont="1" applyFill="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5" fillId="8" borderId="0" xfId="0" applyFont="1" applyFill="1" applyAlignment="1" applyProtection="1">
      <alignment vertical="center"/>
    </xf>
    <xf numFmtId="0" fontId="5" fillId="4" borderId="4" xfId="0" applyFont="1" applyFill="1" applyBorder="1" applyAlignment="1" applyProtection="1">
      <alignment vertical="center"/>
      <protection locked="0"/>
    </xf>
    <xf numFmtId="0" fontId="5" fillId="0" borderId="14" xfId="0" applyFont="1" applyFill="1" applyBorder="1" applyAlignment="1" applyProtection="1">
      <alignment vertical="center"/>
    </xf>
    <xf numFmtId="0" fontId="5" fillId="0" borderId="14" xfId="0" applyFont="1" applyBorder="1" applyAlignment="1" applyProtection="1">
      <alignment vertical="center"/>
    </xf>
    <xf numFmtId="0" fontId="5" fillId="0" borderId="6" xfId="0" applyFont="1" applyBorder="1" applyAlignment="1" applyProtection="1">
      <alignment vertical="center"/>
    </xf>
    <xf numFmtId="177" fontId="5" fillId="0" borderId="6" xfId="0" applyNumberFormat="1" applyFont="1" applyBorder="1" applyAlignment="1" applyProtection="1">
      <alignment vertical="center"/>
    </xf>
    <xf numFmtId="0" fontId="10" fillId="0" borderId="0" xfId="0" applyFont="1" applyAlignment="1" applyProtection="1">
      <alignment vertical="center"/>
    </xf>
    <xf numFmtId="0" fontId="5" fillId="4" borderId="4" xfId="0" applyFont="1" applyFill="1" applyBorder="1" applyAlignment="1" applyProtection="1">
      <alignment vertical="center" shrinkToFit="1"/>
      <protection locked="0"/>
    </xf>
    <xf numFmtId="0" fontId="11" fillId="0" borderId="0" xfId="0" applyFont="1" applyAlignment="1" applyProtection="1">
      <alignment vertical="center"/>
    </xf>
    <xf numFmtId="0" fontId="5" fillId="0" borderId="0" xfId="0" applyFont="1" applyBorder="1" applyAlignment="1" applyProtection="1">
      <alignment horizontal="left" vertical="center"/>
    </xf>
    <xf numFmtId="0" fontId="5" fillId="0" borderId="15" xfId="0" applyFont="1" applyFill="1" applyBorder="1" applyAlignment="1" applyProtection="1">
      <alignment vertical="center"/>
    </xf>
    <xf numFmtId="0" fontId="5" fillId="0" borderId="15" xfId="0" applyFont="1" applyBorder="1" applyAlignment="1" applyProtection="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4" borderId="16" xfId="0" applyFont="1" applyFill="1" applyBorder="1" applyAlignment="1" applyProtection="1">
      <alignment vertical="center" shrinkToFit="1"/>
      <protection locked="0"/>
    </xf>
    <xf numFmtId="0" fontId="6" fillId="0" borderId="0" xfId="0" applyFont="1" applyAlignment="1" applyProtection="1">
      <alignment vertical="center"/>
    </xf>
    <xf numFmtId="0" fontId="5" fillId="0" borderId="17" xfId="0" applyFont="1" applyFill="1" applyBorder="1" applyAlignment="1" applyProtection="1">
      <alignment vertical="center"/>
    </xf>
    <xf numFmtId="0" fontId="5" fillId="0" borderId="17" xfId="0" applyFont="1" applyBorder="1" applyAlignment="1" applyProtection="1">
      <alignment vertical="center"/>
    </xf>
    <xf numFmtId="0" fontId="12" fillId="0" borderId="0" xfId="0" applyFont="1" applyAlignment="1" applyProtection="1">
      <alignment vertical="center"/>
    </xf>
    <xf numFmtId="0" fontId="5" fillId="3" borderId="4" xfId="0" applyFont="1" applyFill="1" applyBorder="1" applyAlignment="1" applyProtection="1">
      <alignment vertical="center" wrapText="1"/>
      <protection locked="0"/>
    </xf>
    <xf numFmtId="0" fontId="5" fillId="0" borderId="18" xfId="0" applyFont="1" applyBorder="1" applyAlignment="1" applyProtection="1">
      <alignment horizontal="right" vertical="center"/>
    </xf>
    <xf numFmtId="178" fontId="5" fillId="0" borderId="19" xfId="0" applyNumberFormat="1" applyFont="1" applyBorder="1" applyAlignment="1" applyProtection="1">
      <alignment vertical="center"/>
    </xf>
    <xf numFmtId="0" fontId="5" fillId="3" borderId="18" xfId="0" applyFont="1" applyFill="1" applyBorder="1" applyAlignment="1" applyProtection="1">
      <alignment vertical="center" wrapText="1"/>
      <protection locked="0"/>
    </xf>
    <xf numFmtId="0" fontId="5" fillId="0" borderId="18" xfId="0" applyFont="1" applyBorder="1" applyAlignment="1" applyProtection="1">
      <alignment horizontal="centerContinuous" vertical="center"/>
    </xf>
    <xf numFmtId="0" fontId="5" fillId="0" borderId="20" xfId="0" applyFont="1" applyBorder="1" applyAlignment="1" applyProtection="1">
      <alignment horizontal="centerContinuous" vertical="center"/>
    </xf>
    <xf numFmtId="0" fontId="5" fillId="0" borderId="21" xfId="0" applyFont="1" applyBorder="1" applyAlignment="1" applyProtection="1">
      <alignment vertical="center"/>
    </xf>
    <xf numFmtId="0" fontId="5" fillId="5" borderId="16" xfId="0" applyFont="1" applyFill="1" applyBorder="1" applyAlignment="1" applyProtection="1">
      <alignment vertical="center" wrapText="1"/>
    </xf>
    <xf numFmtId="0" fontId="5" fillId="5" borderId="22" xfId="0" applyFont="1" applyFill="1" applyBorder="1" applyAlignment="1" applyProtection="1">
      <alignment horizontal="center" vertical="center" wrapText="1"/>
    </xf>
    <xf numFmtId="177" fontId="5" fillId="5" borderId="17" xfId="0" applyNumberFormat="1" applyFont="1" applyFill="1" applyBorder="1" applyAlignment="1" applyProtection="1">
      <alignment vertical="center" wrapText="1"/>
    </xf>
    <xf numFmtId="0" fontId="5" fillId="5" borderId="22" xfId="0" applyFont="1" applyFill="1" applyBorder="1" applyAlignment="1" applyProtection="1">
      <alignment vertical="center"/>
    </xf>
    <xf numFmtId="0" fontId="5" fillId="5" borderId="18" xfId="0" applyFont="1" applyFill="1" applyBorder="1" applyAlignment="1" applyProtection="1">
      <alignment vertical="center" wrapText="1"/>
    </xf>
    <xf numFmtId="0" fontId="5" fillId="5" borderId="20" xfId="0" applyFont="1" applyFill="1" applyBorder="1" applyAlignment="1" applyProtection="1">
      <alignment horizontal="center" vertical="center" wrapText="1"/>
    </xf>
    <xf numFmtId="177" fontId="5" fillId="5" borderId="6" xfId="0" applyNumberFormat="1" applyFont="1" applyFill="1" applyBorder="1" applyAlignment="1" applyProtection="1">
      <alignment vertical="center" wrapText="1"/>
    </xf>
    <xf numFmtId="0" fontId="5" fillId="5" borderId="20" xfId="0" applyFont="1" applyFill="1" applyBorder="1" applyAlignment="1" applyProtection="1">
      <alignment vertical="center"/>
    </xf>
    <xf numFmtId="178" fontId="5" fillId="0" borderId="6" xfId="0" applyNumberFormat="1" applyFont="1" applyBorder="1" applyAlignment="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horizontal="center" vertical="center"/>
    </xf>
    <xf numFmtId="0" fontId="7" fillId="5" borderId="18" xfId="0" applyFont="1" applyFill="1" applyBorder="1" applyAlignment="1" applyProtection="1">
      <alignment vertical="center" wrapText="1"/>
    </xf>
    <xf numFmtId="0" fontId="7" fillId="5" borderId="20" xfId="0" applyFont="1" applyFill="1" applyBorder="1" applyAlignment="1" applyProtection="1">
      <alignment horizontal="center" vertical="center" wrapText="1"/>
    </xf>
    <xf numFmtId="0" fontId="7" fillId="5" borderId="6" xfId="0" applyFont="1" applyFill="1" applyBorder="1" applyAlignment="1" applyProtection="1">
      <alignment vertical="center"/>
    </xf>
    <xf numFmtId="177" fontId="7" fillId="5" borderId="20" xfId="0" applyNumberFormat="1" applyFont="1" applyFill="1" applyBorder="1" applyAlignment="1" applyProtection="1">
      <alignment vertical="center"/>
    </xf>
    <xf numFmtId="0" fontId="5"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8" xfId="0" applyFont="1" applyBorder="1" applyAlignment="1" applyProtection="1">
      <alignment vertical="center"/>
    </xf>
    <xf numFmtId="0" fontId="5" fillId="0" borderId="23" xfId="0" applyFont="1" applyBorder="1" applyAlignment="1">
      <alignment horizontal="center" vertical="center"/>
    </xf>
    <xf numFmtId="0" fontId="5" fillId="3" borderId="11" xfId="0" applyFont="1" applyFill="1" applyBorder="1" applyAlignment="1" applyProtection="1">
      <alignment vertical="center"/>
      <protection locked="0"/>
    </xf>
    <xf numFmtId="0" fontId="5" fillId="3" borderId="11" xfId="0" applyFont="1" applyFill="1" applyBorder="1" applyAlignment="1" applyProtection="1">
      <alignment vertical="center" wrapText="1"/>
      <protection locked="0"/>
    </xf>
    <xf numFmtId="0" fontId="7" fillId="5" borderId="21" xfId="0" applyFont="1" applyFill="1" applyBorder="1" applyAlignment="1">
      <alignment vertical="center"/>
    </xf>
    <xf numFmtId="0" fontId="7" fillId="5" borderId="24" xfId="0" applyFont="1" applyFill="1" applyBorder="1" applyAlignment="1">
      <alignment horizontal="center" vertical="center"/>
    </xf>
    <xf numFmtId="0" fontId="7" fillId="5" borderId="21" xfId="0" applyFont="1" applyFill="1" applyBorder="1" applyAlignment="1">
      <alignment vertical="center" wrapText="1"/>
    </xf>
    <xf numFmtId="179" fontId="7" fillId="5" borderId="24" xfId="0" applyNumberFormat="1" applyFont="1" applyFill="1" applyBorder="1" applyAlignment="1">
      <alignment vertical="center" wrapText="1"/>
    </xf>
    <xf numFmtId="0" fontId="5" fillId="0" borderId="0" xfId="0" applyFont="1" applyBorder="1" applyAlignment="1" applyProtection="1">
      <alignment vertical="center" wrapText="1"/>
    </xf>
    <xf numFmtId="0" fontId="5" fillId="3" borderId="23" xfId="0" applyFont="1" applyFill="1" applyBorder="1" applyAlignment="1" applyProtection="1">
      <alignment vertical="center" wrapText="1"/>
      <protection locked="0"/>
    </xf>
    <xf numFmtId="0" fontId="5" fillId="0" borderId="25" xfId="0" applyFont="1" applyBorder="1" applyAlignment="1">
      <alignment vertical="center"/>
    </xf>
    <xf numFmtId="0" fontId="5" fillId="0" borderId="26" xfId="0" applyFont="1" applyBorder="1" applyAlignment="1">
      <alignment horizontal="center" vertical="center"/>
    </xf>
    <xf numFmtId="0" fontId="5" fillId="3" borderId="23" xfId="0" applyFont="1" applyFill="1" applyBorder="1" applyAlignment="1" applyProtection="1">
      <alignment vertical="center"/>
      <protection locked="0"/>
    </xf>
    <xf numFmtId="0" fontId="14" fillId="0" borderId="12"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1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5" fillId="5" borderId="5" xfId="0" applyFont="1" applyFill="1" applyBorder="1" applyAlignment="1">
      <alignment vertical="center"/>
    </xf>
    <xf numFmtId="0" fontId="5" fillId="0" borderId="0" xfId="0" quotePrefix="1" applyFont="1" applyAlignment="1" applyProtection="1">
      <alignment vertical="center"/>
    </xf>
    <xf numFmtId="0" fontId="5" fillId="0" borderId="29" xfId="0" applyFont="1" applyBorder="1" applyAlignment="1">
      <alignment vertical="center"/>
    </xf>
    <xf numFmtId="0" fontId="5" fillId="3" borderId="4" xfId="0" applyFont="1" applyFill="1" applyBorder="1" applyAlignment="1" applyProtection="1">
      <alignment vertical="center"/>
      <protection locked="0"/>
    </xf>
    <xf numFmtId="0" fontId="5" fillId="0" borderId="5" xfId="0" applyFont="1" applyBorder="1" applyAlignment="1">
      <alignment vertical="center"/>
    </xf>
    <xf numFmtId="180" fontId="5" fillId="0" borderId="0" xfId="0" applyNumberFormat="1" applyFont="1" applyBorder="1" applyAlignment="1" applyProtection="1">
      <alignment vertical="center"/>
    </xf>
    <xf numFmtId="0" fontId="15" fillId="0" borderId="0" xfId="0" applyFont="1" applyAlignment="1" applyProtection="1">
      <alignment vertical="center"/>
    </xf>
    <xf numFmtId="0" fontId="5" fillId="0" borderId="0" xfId="0" applyFont="1" applyFill="1" applyBorder="1" applyAlignment="1" applyProtection="1">
      <alignment vertical="center"/>
    </xf>
    <xf numFmtId="2" fontId="5" fillId="0" borderId="6" xfId="0" applyNumberFormat="1" applyFont="1" applyBorder="1" applyAlignment="1" applyProtection="1">
      <alignment vertical="center"/>
    </xf>
    <xf numFmtId="9" fontId="5" fillId="0" borderId="6" xfId="1" applyFont="1" applyBorder="1" applyAlignment="1" applyProtection="1">
      <alignment vertical="center"/>
    </xf>
    <xf numFmtId="0" fontId="5" fillId="3" borderId="4" xfId="0" applyFont="1" applyFill="1" applyBorder="1" applyAlignment="1" applyProtection="1">
      <alignment vertical="center" shrinkToFit="1"/>
      <protection locked="0"/>
    </xf>
    <xf numFmtId="0" fontId="5" fillId="0" borderId="21" xfId="0" applyFont="1" applyBorder="1" applyAlignment="1">
      <alignment vertical="center"/>
    </xf>
    <xf numFmtId="0" fontId="5" fillId="0" borderId="24" xfId="0" applyFont="1" applyBorder="1" applyAlignment="1">
      <alignment horizontal="center" vertical="center"/>
    </xf>
    <xf numFmtId="0" fontId="16" fillId="0" borderId="15" xfId="0" applyFont="1" applyBorder="1" applyAlignment="1">
      <alignment vertical="center"/>
    </xf>
    <xf numFmtId="180" fontId="5" fillId="0" borderId="6" xfId="0" applyNumberFormat="1" applyFont="1" applyFill="1" applyBorder="1" applyAlignment="1" applyProtection="1">
      <alignment vertical="center"/>
    </xf>
    <xf numFmtId="181" fontId="5" fillId="0" borderId="6" xfId="0" applyNumberFormat="1" applyFont="1" applyBorder="1" applyAlignment="1" applyProtection="1">
      <alignment vertical="center"/>
    </xf>
    <xf numFmtId="0" fontId="12" fillId="0" borderId="6" xfId="0" applyFont="1" applyBorder="1" applyAlignment="1" applyProtection="1">
      <alignment vertical="center"/>
    </xf>
    <xf numFmtId="182" fontId="12" fillId="10" borderId="6" xfId="0" applyNumberFormat="1" applyFont="1" applyFill="1" applyBorder="1" applyAlignment="1" applyProtection="1">
      <alignment vertical="center"/>
    </xf>
    <xf numFmtId="0" fontId="5" fillId="3" borderId="5" xfId="0" applyFont="1" applyFill="1" applyBorder="1" applyAlignment="1" applyProtection="1">
      <alignment vertical="center" shrinkToFit="1"/>
      <protection locked="0"/>
    </xf>
    <xf numFmtId="180" fontId="5" fillId="11" borderId="6" xfId="0" applyNumberFormat="1" applyFont="1" applyFill="1" applyBorder="1" applyAlignment="1" applyProtection="1">
      <alignment vertical="center"/>
    </xf>
    <xf numFmtId="181" fontId="5" fillId="11" borderId="6" xfId="0" applyNumberFormat="1" applyFont="1" applyFill="1" applyBorder="1" applyAlignment="1" applyProtection="1">
      <alignment vertical="center"/>
    </xf>
    <xf numFmtId="0" fontId="5" fillId="0" borderId="30" xfId="0" applyFont="1" applyBorder="1" applyAlignment="1">
      <alignment vertical="center"/>
    </xf>
    <xf numFmtId="0" fontId="16" fillId="0" borderId="5" xfId="0" applyFont="1" applyBorder="1" applyAlignment="1">
      <alignment vertical="center" wrapText="1"/>
    </xf>
    <xf numFmtId="0" fontId="12" fillId="0" borderId="0" xfId="0" applyFont="1" applyAlignment="1" applyProtection="1">
      <alignment horizontal="right" vertical="center"/>
    </xf>
    <xf numFmtId="182"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49" fontId="5" fillId="0" borderId="6" xfId="0" applyNumberFormat="1" applyFont="1" applyBorder="1" applyAlignment="1" applyProtection="1">
      <alignment vertical="center"/>
    </xf>
    <xf numFmtId="0" fontId="17" fillId="0" borderId="5" xfId="0" applyFont="1" applyBorder="1" applyAlignment="1">
      <alignment vertical="center"/>
    </xf>
    <xf numFmtId="49" fontId="5" fillId="0" borderId="6" xfId="0" applyNumberFormat="1" applyFont="1" applyFill="1" applyBorder="1" applyAlignment="1" applyProtection="1">
      <alignment vertical="center"/>
    </xf>
    <xf numFmtId="182" fontId="5" fillId="0" borderId="6" xfId="0" applyNumberFormat="1" applyFont="1" applyBorder="1" applyAlignment="1" applyProtection="1">
      <alignment vertical="center"/>
    </xf>
    <xf numFmtId="182" fontId="12" fillId="0" borderId="0" xfId="0" applyNumberFormat="1" applyFont="1" applyAlignment="1" applyProtection="1">
      <alignment vertical="center"/>
    </xf>
    <xf numFmtId="0" fontId="5" fillId="0" borderId="0" xfId="0" applyFont="1" applyAlignment="1" applyProtection="1">
      <alignment horizontal="left" vertical="center"/>
    </xf>
    <xf numFmtId="182" fontId="5" fillId="11" borderId="6"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0" fontId="5" fillId="4" borderId="4" xfId="0" applyFont="1" applyFill="1" applyBorder="1" applyAlignment="1" applyProtection="1">
      <alignment vertical="center" wrapText="1"/>
      <protection locked="0"/>
    </xf>
    <xf numFmtId="0" fontId="16" fillId="0" borderId="12" xfId="0" applyFont="1" applyBorder="1" applyAlignment="1">
      <alignment vertical="center" shrinkToFit="1"/>
    </xf>
    <xf numFmtId="177" fontId="5" fillId="0" borderId="0" xfId="0" applyNumberFormat="1" applyFont="1" applyBorder="1" applyAlignment="1" applyProtection="1">
      <alignment horizontal="right" vertical="center"/>
    </xf>
    <xf numFmtId="0" fontId="16" fillId="0" borderId="12" xfId="0" applyFont="1" applyBorder="1" applyAlignment="1">
      <alignment vertical="center"/>
    </xf>
    <xf numFmtId="2" fontId="5" fillId="0" borderId="0" xfId="0" applyNumberFormat="1" applyFont="1" applyBorder="1" applyAlignment="1" applyProtection="1">
      <alignment vertical="center"/>
    </xf>
    <xf numFmtId="9" fontId="5" fillId="0" borderId="0" xfId="1" applyFont="1" applyBorder="1" applyAlignment="1" applyProtection="1">
      <alignment vertical="center"/>
    </xf>
    <xf numFmtId="0" fontId="18" fillId="0" borderId="12"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9" fillId="0" borderId="0" xfId="0" applyFont="1" applyAlignment="1" applyProtection="1">
      <alignment vertical="center"/>
    </xf>
    <xf numFmtId="0" fontId="5" fillId="0" borderId="0"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shrinkToFit="1"/>
    </xf>
    <xf numFmtId="0" fontId="4" fillId="4" borderId="12" xfId="0" applyFont="1" applyFill="1" applyBorder="1" applyAlignment="1" applyProtection="1">
      <alignment horizontal="left" vertical="center" wrapText="1"/>
      <protection locked="0"/>
    </xf>
    <xf numFmtId="0" fontId="5" fillId="0" borderId="4" xfId="0" applyFont="1" applyBorder="1" applyAlignment="1">
      <alignment vertical="center"/>
    </xf>
    <xf numFmtId="0" fontId="8" fillId="0" borderId="3" xfId="0" applyFont="1" applyBorder="1" applyAlignment="1">
      <alignment horizontal="center" vertical="center" wrapText="1"/>
    </xf>
    <xf numFmtId="0" fontId="5" fillId="3" borderId="3" xfId="0" applyFont="1" applyFill="1" applyBorder="1" applyAlignment="1" applyProtection="1">
      <alignment vertical="center"/>
      <protection locked="0"/>
    </xf>
    <xf numFmtId="0" fontId="8" fillId="0" borderId="36" xfId="0" applyFont="1" applyBorder="1" applyAlignment="1">
      <alignment horizontal="center" vertical="center"/>
    </xf>
    <xf numFmtId="0" fontId="5" fillId="0" borderId="36" xfId="0" applyFont="1" applyBorder="1" applyAlignment="1">
      <alignment vertical="center"/>
    </xf>
    <xf numFmtId="0" fontId="19" fillId="0" borderId="0" xfId="0" applyFont="1" applyAlignment="1" applyProtection="1">
      <alignment vertical="center"/>
    </xf>
    <xf numFmtId="0" fontId="12" fillId="3" borderId="23" xfId="0" applyFont="1" applyFill="1" applyBorder="1" applyAlignment="1" applyProtection="1">
      <alignment vertical="center"/>
      <protection locked="0"/>
    </xf>
    <xf numFmtId="0" fontId="12" fillId="0" borderId="5" xfId="0" applyFont="1" applyFill="1" applyBorder="1" applyAlignment="1">
      <alignment vertical="center"/>
    </xf>
    <xf numFmtId="0" fontId="12" fillId="0" borderId="5" xfId="0" quotePrefix="1" applyFont="1" applyFill="1" applyBorder="1" applyAlignment="1">
      <alignment vertical="center"/>
    </xf>
    <xf numFmtId="0" fontId="5" fillId="3" borderId="27" xfId="0" applyFont="1" applyFill="1" applyBorder="1" applyAlignment="1" applyProtection="1">
      <alignment horizontal="center" vertical="center"/>
      <protection locked="0"/>
    </xf>
    <xf numFmtId="0" fontId="18" fillId="0" borderId="2" xfId="0" applyFont="1" applyBorder="1" applyAlignment="1">
      <alignment vertical="center"/>
    </xf>
    <xf numFmtId="0" fontId="8" fillId="5" borderId="37" xfId="0" applyFont="1" applyFill="1" applyBorder="1" applyAlignment="1" applyProtection="1">
      <alignment horizontal="right" vertical="center"/>
    </xf>
    <xf numFmtId="0" fontId="8" fillId="5" borderId="38" xfId="0" applyFont="1" applyFill="1" applyBorder="1" applyAlignment="1" applyProtection="1">
      <alignment horizontal="left" vertical="center"/>
    </xf>
    <xf numFmtId="0" fontId="8" fillId="5" borderId="39" xfId="0" applyFont="1" applyFill="1" applyBorder="1" applyAlignment="1" applyProtection="1">
      <alignment horizontal="right" vertical="center"/>
    </xf>
    <xf numFmtId="0" fontId="8" fillId="5" borderId="38" xfId="0" quotePrefix="1" applyFont="1" applyFill="1" applyBorder="1" applyAlignment="1" applyProtection="1">
      <alignment horizontal="left" vertical="center"/>
    </xf>
    <xf numFmtId="0" fontId="5" fillId="0" borderId="0" xfId="0" applyFont="1" applyAlignment="1" applyProtection="1">
      <alignment horizontal="center" vertical="center"/>
    </xf>
    <xf numFmtId="0" fontId="5" fillId="0" borderId="20" xfId="0" applyFont="1" applyBorder="1" applyAlignment="1" applyProtection="1">
      <alignment horizontal="center" vertical="center"/>
    </xf>
    <xf numFmtId="0" fontId="5" fillId="5" borderId="14" xfId="0" applyFont="1" applyFill="1" applyBorder="1" applyAlignment="1" applyProtection="1">
      <alignment vertical="center" shrinkToFit="1"/>
    </xf>
    <xf numFmtId="0" fontId="5" fillId="5" borderId="17" xfId="0" applyFont="1" applyFill="1" applyBorder="1" applyAlignment="1" applyProtection="1">
      <alignment vertical="center" wrapText="1"/>
    </xf>
    <xf numFmtId="0" fontId="5" fillId="5" borderId="18" xfId="0" applyFont="1" applyFill="1" applyBorder="1" applyAlignment="1" applyProtection="1">
      <alignment vertical="center"/>
    </xf>
    <xf numFmtId="0" fontId="18" fillId="3" borderId="35" xfId="0" applyFont="1" applyFill="1" applyBorder="1" applyAlignment="1" applyProtection="1">
      <alignment vertical="center" wrapText="1"/>
      <protection locked="0"/>
    </xf>
    <xf numFmtId="0" fontId="5" fillId="5" borderId="14" xfId="0" applyFont="1" applyFill="1" applyBorder="1" applyAlignment="1">
      <alignment vertical="center" wrapText="1"/>
    </xf>
    <xf numFmtId="0" fontId="5" fillId="0" borderId="14" xfId="0" applyFont="1" applyBorder="1" applyAlignment="1">
      <alignment vertical="center"/>
    </xf>
    <xf numFmtId="0" fontId="5" fillId="3" borderId="35" xfId="0" applyFont="1" applyFill="1" applyBorder="1" applyAlignment="1" applyProtection="1">
      <alignment vertical="center" wrapText="1"/>
      <protection locked="0"/>
    </xf>
    <xf numFmtId="0" fontId="16" fillId="0" borderId="40" xfId="0" applyFont="1" applyBorder="1" applyAlignment="1">
      <alignment vertical="top" wrapText="1"/>
    </xf>
    <xf numFmtId="0" fontId="5" fillId="0" borderId="0" xfId="0" applyFont="1" applyBorder="1" applyAlignment="1" applyProtection="1">
      <alignment horizontal="center" vertical="center"/>
    </xf>
    <xf numFmtId="0" fontId="5" fillId="0" borderId="31" xfId="0" applyFont="1" applyBorder="1" applyAlignment="1" applyProtection="1">
      <alignment vertical="center"/>
    </xf>
    <xf numFmtId="0" fontId="5" fillId="5" borderId="31" xfId="0" applyFont="1" applyFill="1" applyBorder="1" applyAlignment="1" applyProtection="1">
      <alignment vertical="top" wrapText="1"/>
    </xf>
    <xf numFmtId="0" fontId="16" fillId="0" borderId="14" xfId="0" applyFont="1" applyBorder="1" applyAlignment="1" applyProtection="1">
      <alignment vertical="center" wrapText="1"/>
    </xf>
    <xf numFmtId="0" fontId="5" fillId="0" borderId="32" xfId="0" applyFont="1" applyBorder="1" applyAlignment="1" applyProtection="1">
      <alignment vertical="center"/>
    </xf>
    <xf numFmtId="49" fontId="12" fillId="0" borderId="32" xfId="0" applyNumberFormat="1" applyFont="1" applyFill="1" applyBorder="1" applyAlignment="1" applyProtection="1">
      <alignment vertical="top" wrapText="1"/>
    </xf>
    <xf numFmtId="49" fontId="16" fillId="0" borderId="32" xfId="0" applyNumberFormat="1" applyFont="1" applyFill="1" applyBorder="1" applyAlignment="1" applyProtection="1">
      <alignment vertical="top" wrapText="1"/>
    </xf>
    <xf numFmtId="0" fontId="8" fillId="0" borderId="0" xfId="0" applyFont="1" applyAlignment="1" applyProtection="1">
      <alignment vertical="center"/>
    </xf>
    <xf numFmtId="0" fontId="5" fillId="0" borderId="41" xfId="0" applyFont="1" applyBorder="1" applyAlignment="1" applyProtection="1">
      <alignment vertical="center"/>
    </xf>
    <xf numFmtId="0" fontId="5" fillId="0" borderId="41" xfId="0" applyFont="1" applyBorder="1" applyAlignment="1" applyProtection="1">
      <alignment horizontal="center" vertical="center" wrapText="1"/>
    </xf>
    <xf numFmtId="0" fontId="5" fillId="0" borderId="2" xfId="0" applyFont="1" applyFill="1" applyBorder="1" applyAlignment="1" applyProtection="1">
      <alignment vertical="center" wrapText="1"/>
    </xf>
    <xf numFmtId="177" fontId="5" fillId="4" borderId="35" xfId="0" applyNumberFormat="1" applyFont="1" applyFill="1" applyBorder="1" applyAlignment="1" applyProtection="1">
      <alignment vertical="center" wrapText="1"/>
      <protection locked="0"/>
    </xf>
    <xf numFmtId="177" fontId="5" fillId="4" borderId="12" xfId="0" applyNumberFormat="1" applyFont="1" applyFill="1" applyBorder="1" applyAlignment="1" applyProtection="1">
      <alignment vertical="center"/>
      <protection locked="0"/>
    </xf>
    <xf numFmtId="0" fontId="17" fillId="0" borderId="42" xfId="0" applyFont="1" applyFill="1" applyBorder="1" applyAlignment="1" applyProtection="1">
      <alignment vertical="center" wrapText="1"/>
    </xf>
    <xf numFmtId="0" fontId="5" fillId="0" borderId="2" xfId="0" applyFont="1" applyFill="1" applyBorder="1" applyAlignment="1" applyProtection="1">
      <alignment vertical="center"/>
    </xf>
    <xf numFmtId="177" fontId="5" fillId="4" borderId="35" xfId="0" applyNumberFormat="1" applyFont="1" applyFill="1" applyBorder="1" applyAlignment="1" applyProtection="1">
      <alignment vertical="center"/>
      <protection locked="0"/>
    </xf>
    <xf numFmtId="0" fontId="8" fillId="0" borderId="43" xfId="0" applyFont="1" applyFill="1" applyBorder="1" applyAlignment="1" applyProtection="1">
      <alignment vertical="center" wrapText="1"/>
    </xf>
    <xf numFmtId="0" fontId="6" fillId="0" borderId="0" xfId="0" applyFont="1" applyBorder="1" applyAlignment="1" applyProtection="1">
      <alignment vertical="center"/>
    </xf>
    <xf numFmtId="0" fontId="8" fillId="0" borderId="16" xfId="0" applyFont="1" applyFill="1" applyBorder="1" applyAlignment="1" applyProtection="1">
      <alignment vertical="center"/>
    </xf>
    <xf numFmtId="0" fontId="7" fillId="0" borderId="22" xfId="0" applyFont="1" applyFill="1" applyBorder="1" applyAlignment="1" applyProtection="1">
      <alignment horizontal="center" vertical="center" wrapText="1"/>
    </xf>
    <xf numFmtId="0" fontId="7" fillId="0" borderId="22" xfId="0" applyFont="1" applyFill="1" applyBorder="1" applyAlignment="1" applyProtection="1">
      <alignment vertical="center"/>
    </xf>
    <xf numFmtId="0" fontId="5" fillId="0" borderId="14" xfId="0" applyFont="1" applyBorder="1" applyAlignment="1" applyProtection="1">
      <alignment horizontal="center" vertical="center"/>
    </xf>
    <xf numFmtId="177" fontId="5" fillId="4" borderId="23" xfId="0" applyNumberFormat="1" applyFont="1" applyFill="1" applyBorder="1" applyAlignment="1" applyProtection="1">
      <alignment vertical="center"/>
      <protection locked="0"/>
    </xf>
    <xf numFmtId="0" fontId="20" fillId="0" borderId="0" xfId="0" applyFont="1" applyAlignment="1">
      <alignment vertical="center"/>
    </xf>
    <xf numFmtId="0" fontId="20" fillId="0" borderId="0" xfId="0" applyFont="1" applyAlignment="1">
      <alignment horizontal="right" vertical="center"/>
    </xf>
    <xf numFmtId="0" fontId="21" fillId="0" borderId="0" xfId="0" applyFont="1" applyBorder="1" applyAlignment="1" applyProtection="1">
      <alignment vertical="top" wrapText="1"/>
    </xf>
    <xf numFmtId="0" fontId="5" fillId="0" borderId="6" xfId="0" applyFont="1" applyBorder="1" applyAlignment="1">
      <alignment vertical="center"/>
    </xf>
    <xf numFmtId="0" fontId="5" fillId="0" borderId="6" xfId="0" applyFont="1" applyBorder="1" applyAlignment="1">
      <alignment horizontal="center" vertical="center"/>
    </xf>
    <xf numFmtId="0" fontId="5" fillId="12" borderId="47" xfId="0" applyFont="1" applyFill="1" applyBorder="1" applyAlignment="1" applyProtection="1">
      <alignment vertical="center"/>
      <protection locked="0"/>
    </xf>
    <xf numFmtId="0" fontId="5" fillId="4" borderId="47" xfId="0" applyFont="1" applyFill="1" applyBorder="1" applyAlignment="1" applyProtection="1">
      <alignment horizontal="center" vertical="center" wrapText="1"/>
      <protection locked="0"/>
    </xf>
    <xf numFmtId="0" fontId="5" fillId="4" borderId="47" xfId="0" applyFont="1" applyFill="1" applyBorder="1" applyAlignment="1" applyProtection="1">
      <alignment vertical="center" wrapText="1"/>
      <protection locked="0"/>
    </xf>
    <xf numFmtId="14" fontId="5" fillId="4" borderId="47" xfId="0" applyNumberFormat="1" applyFont="1" applyFill="1" applyBorder="1" applyAlignment="1" applyProtection="1">
      <alignment horizontal="left" vertical="center"/>
      <protection locked="0"/>
    </xf>
    <xf numFmtId="0" fontId="5" fillId="12" borderId="48" xfId="0" applyFont="1" applyFill="1" applyBorder="1" applyAlignment="1" applyProtection="1">
      <alignment vertical="center"/>
      <protection locked="0"/>
    </xf>
    <xf numFmtId="0" fontId="5" fillId="4" borderId="48" xfId="0" applyFont="1" applyFill="1" applyBorder="1" applyAlignment="1" applyProtection="1">
      <alignment horizontal="center" vertical="center" wrapText="1"/>
      <protection locked="0"/>
    </xf>
    <xf numFmtId="0" fontId="5" fillId="4" borderId="48" xfId="0" applyFont="1" applyFill="1" applyBorder="1" applyAlignment="1" applyProtection="1">
      <alignment vertical="center" wrapText="1"/>
      <protection locked="0"/>
    </xf>
    <xf numFmtId="14" fontId="5" fillId="4" borderId="48" xfId="0" applyNumberFormat="1" applyFont="1" applyFill="1" applyBorder="1" applyAlignment="1" applyProtection="1">
      <alignment horizontal="left" vertical="center"/>
      <protection locked="0"/>
    </xf>
    <xf numFmtId="0" fontId="5" fillId="12" borderId="49" xfId="0" applyFont="1" applyFill="1" applyBorder="1" applyAlignment="1" applyProtection="1">
      <alignment vertical="center"/>
      <protection locked="0"/>
    </xf>
    <xf numFmtId="0" fontId="5" fillId="4" borderId="49" xfId="0" applyFont="1" applyFill="1" applyBorder="1" applyAlignment="1" applyProtection="1">
      <alignment horizontal="center" vertical="center" wrapText="1"/>
      <protection locked="0"/>
    </xf>
    <xf numFmtId="0" fontId="5" fillId="4" borderId="49" xfId="0" applyFont="1" applyFill="1" applyBorder="1" applyAlignment="1" applyProtection="1">
      <alignment vertical="center" wrapText="1"/>
      <protection locked="0"/>
    </xf>
    <xf numFmtId="14" fontId="5" fillId="4" borderId="49" xfId="0" applyNumberFormat="1" applyFont="1" applyFill="1" applyBorder="1" applyAlignment="1" applyProtection="1">
      <alignment horizontal="left" vertical="center"/>
      <protection locked="0"/>
    </xf>
    <xf numFmtId="184" fontId="5" fillId="0" borderId="6" xfId="0" applyNumberFormat="1" applyFont="1" applyBorder="1" applyAlignment="1">
      <alignment horizontal="center" vertical="center"/>
    </xf>
    <xf numFmtId="0" fontId="9" fillId="0" borderId="0" xfId="0" applyFont="1" applyProtection="1">
      <alignment vertical="center"/>
    </xf>
    <xf numFmtId="0" fontId="5" fillId="0" borderId="0" xfId="0" applyFont="1" applyProtection="1">
      <alignment vertical="center"/>
    </xf>
    <xf numFmtId="177" fontId="5" fillId="5" borderId="6" xfId="0" applyNumberFormat="1" applyFont="1" applyFill="1" applyBorder="1" applyAlignment="1">
      <alignment horizontal="center" vertical="center"/>
    </xf>
    <xf numFmtId="177" fontId="5" fillId="5" borderId="6" xfId="0" applyNumberFormat="1" applyFont="1" applyFill="1" applyBorder="1" applyAlignment="1">
      <alignment vertical="center"/>
    </xf>
    <xf numFmtId="177" fontId="5" fillId="4" borderId="50" xfId="0" applyNumberFormat="1" applyFont="1" applyFill="1" applyBorder="1" applyAlignment="1" applyProtection="1">
      <alignment vertical="center"/>
      <protection locked="0"/>
    </xf>
    <xf numFmtId="0" fontId="6" fillId="0" borderId="0" xfId="0" applyFont="1" applyProtection="1">
      <alignment vertical="center"/>
    </xf>
    <xf numFmtId="177" fontId="5" fillId="4" borderId="51" xfId="0" applyNumberFormat="1" applyFont="1" applyFill="1" applyBorder="1" applyAlignment="1" applyProtection="1">
      <alignment vertical="center"/>
      <protection locked="0"/>
    </xf>
    <xf numFmtId="177" fontId="5" fillId="4" borderId="51" xfId="0" applyNumberFormat="1" applyFont="1" applyFill="1" applyBorder="1" applyProtection="1">
      <alignment vertical="center"/>
      <protection locked="0"/>
    </xf>
    <xf numFmtId="177" fontId="5" fillId="4" borderId="52" xfId="0" applyNumberFormat="1" applyFont="1" applyFill="1" applyBorder="1" applyProtection="1">
      <alignment vertical="center"/>
      <protection locked="0"/>
    </xf>
    <xf numFmtId="0" fontId="4" fillId="0"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7" fillId="0" borderId="0" xfId="0" applyFont="1" applyAlignment="1" applyProtection="1">
      <alignment vertical="center"/>
    </xf>
    <xf numFmtId="177" fontId="5" fillId="5" borderId="53" xfId="0" applyNumberFormat="1" applyFont="1" applyFill="1" applyBorder="1" applyAlignment="1" applyProtection="1">
      <alignment vertical="center" wrapText="1"/>
    </xf>
    <xf numFmtId="177" fontId="5" fillId="5" borderId="53" xfId="0" applyNumberFormat="1" applyFont="1" applyFill="1" applyBorder="1" applyAlignment="1" applyProtection="1">
      <alignment vertical="center"/>
    </xf>
    <xf numFmtId="177" fontId="5" fillId="5" borderId="6" xfId="0" applyNumberFormat="1" applyFont="1" applyFill="1" applyBorder="1" applyAlignment="1" applyProtection="1">
      <alignment vertical="center"/>
    </xf>
    <xf numFmtId="0" fontId="5" fillId="0" borderId="6" xfId="0" applyFont="1" applyBorder="1" applyAlignment="1" applyProtection="1">
      <alignment vertical="center" shrinkToFit="1"/>
    </xf>
    <xf numFmtId="0" fontId="5" fillId="0" borderId="6" xfId="0" applyFont="1" applyBorder="1" applyAlignment="1" applyProtection="1">
      <alignment horizontal="center" vertical="center" shrinkToFit="1"/>
    </xf>
    <xf numFmtId="0" fontId="5" fillId="5" borderId="53" xfId="0" applyFont="1" applyFill="1" applyBorder="1" applyAlignment="1" applyProtection="1">
      <alignment horizontal="center" vertical="center"/>
    </xf>
    <xf numFmtId="0" fontId="21" fillId="0" borderId="0" xfId="0" applyFont="1" applyAlignment="1" applyProtection="1">
      <alignment vertical="center" shrinkToFit="1"/>
    </xf>
    <xf numFmtId="0" fontId="12" fillId="0" borderId="18" xfId="0" applyFont="1" applyBorder="1" applyAlignment="1" applyProtection="1">
      <alignment horizontal="centerContinuous" vertical="center"/>
    </xf>
    <xf numFmtId="0" fontId="12" fillId="0" borderId="6" xfId="0" applyFont="1" applyBorder="1" applyAlignment="1" applyProtection="1">
      <alignment horizontal="center" vertical="center"/>
    </xf>
    <xf numFmtId="0" fontId="12" fillId="0" borderId="18" xfId="0" applyFont="1" applyBorder="1" applyAlignment="1" applyProtection="1">
      <alignment vertical="center"/>
    </xf>
    <xf numFmtId="177" fontId="12" fillId="13" borderId="6" xfId="0" applyNumberFormat="1" applyFont="1" applyFill="1" applyBorder="1" applyAlignment="1" applyProtection="1">
      <alignment vertical="center"/>
    </xf>
    <xf numFmtId="182" fontId="12" fillId="13" borderId="6" xfId="0" applyNumberFormat="1" applyFont="1" applyFill="1" applyBorder="1" applyAlignment="1" applyProtection="1">
      <alignment horizontal="right" vertical="center"/>
    </xf>
    <xf numFmtId="0" fontId="21" fillId="13" borderId="18" xfId="0" applyFont="1" applyFill="1" applyBorder="1" applyAlignment="1" applyProtection="1">
      <alignment vertical="center"/>
    </xf>
    <xf numFmtId="0" fontId="12" fillId="13" borderId="6" xfId="0" applyFont="1" applyFill="1" applyBorder="1" applyAlignment="1" applyProtection="1">
      <alignment vertical="center"/>
    </xf>
    <xf numFmtId="0" fontId="5" fillId="0" borderId="0" xfId="0" applyFont="1" applyBorder="1" applyAlignment="1" applyProtection="1">
      <alignment horizontal="center" vertical="center" shrinkToFit="1"/>
    </xf>
    <xf numFmtId="0" fontId="12" fillId="0" borderId="31" xfId="0" applyFont="1" applyBorder="1" applyAlignment="1" applyProtection="1">
      <alignment vertical="center"/>
    </xf>
    <xf numFmtId="177" fontId="12" fillId="13" borderId="14" xfId="0" applyNumberFormat="1" applyFont="1" applyFill="1" applyBorder="1" applyAlignment="1" applyProtection="1">
      <alignment vertical="center"/>
    </xf>
    <xf numFmtId="182" fontId="12" fillId="13" borderId="14" xfId="0" applyNumberFormat="1" applyFont="1" applyFill="1" applyBorder="1" applyAlignment="1" applyProtection="1">
      <alignment horizontal="right"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vertical="center"/>
    </xf>
    <xf numFmtId="0" fontId="21" fillId="0" borderId="0" xfId="0" applyFont="1" applyBorder="1" applyAlignment="1" applyProtection="1">
      <alignment vertical="center" wrapText="1"/>
    </xf>
    <xf numFmtId="0" fontId="12" fillId="0" borderId="54" xfId="0" applyFont="1" applyBorder="1" applyAlignment="1" applyProtection="1">
      <alignment vertical="center"/>
    </xf>
    <xf numFmtId="177" fontId="12" fillId="0" borderId="54" xfId="0" applyNumberFormat="1" applyFont="1" applyBorder="1" applyAlignment="1" applyProtection="1">
      <alignment vertical="center"/>
    </xf>
    <xf numFmtId="0" fontId="5" fillId="0" borderId="54" xfId="0" applyFont="1" applyBorder="1" applyAlignment="1" applyProtection="1">
      <alignment vertical="center"/>
    </xf>
    <xf numFmtId="0" fontId="5" fillId="14" borderId="57" xfId="0" applyFont="1" applyFill="1" applyBorder="1" applyAlignment="1" applyProtection="1">
      <alignment vertical="center" wrapText="1"/>
    </xf>
    <xf numFmtId="177" fontId="5" fillId="0" borderId="0" xfId="0" applyNumberFormat="1" applyFont="1" applyBorder="1" applyAlignment="1" applyProtection="1">
      <alignment vertical="center"/>
    </xf>
    <xf numFmtId="0" fontId="22" fillId="0" borderId="0" xfId="0" applyFont="1" applyBorder="1" applyAlignment="1" applyProtection="1">
      <alignment vertical="center"/>
    </xf>
    <xf numFmtId="0" fontId="5" fillId="0" borderId="41" xfId="0" applyFont="1" applyFill="1" applyBorder="1" applyAlignment="1" applyProtection="1">
      <alignment horizontal="center" vertical="center" wrapText="1"/>
    </xf>
    <xf numFmtId="0" fontId="5" fillId="0" borderId="41" xfId="0" applyFont="1" applyBorder="1" applyAlignment="1" applyProtection="1">
      <alignment horizontal="center" vertical="center"/>
    </xf>
    <xf numFmtId="0" fontId="23" fillId="0" borderId="0" xfId="0" applyFont="1" applyAlignment="1" applyProtection="1">
      <alignment vertical="center"/>
    </xf>
    <xf numFmtId="0" fontId="8" fillId="0" borderId="35"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21" fillId="0" borderId="0" xfId="0" applyFont="1" applyProtection="1">
      <alignment vertical="center"/>
    </xf>
    <xf numFmtId="0" fontId="21" fillId="0" borderId="0" xfId="0" applyFont="1" applyFill="1" applyAlignment="1" applyProtection="1">
      <alignment vertical="center"/>
    </xf>
    <xf numFmtId="0" fontId="24" fillId="0" borderId="0" xfId="0" applyFont="1" applyAlignment="1" applyProtection="1">
      <alignment vertical="top"/>
    </xf>
    <xf numFmtId="0" fontId="25" fillId="0" borderId="0" xfId="0" applyFont="1" applyAlignment="1" applyProtection="1">
      <alignment vertical="center"/>
    </xf>
    <xf numFmtId="0" fontId="27" fillId="0" borderId="0" xfId="0" applyFont="1" applyAlignment="1" applyProtection="1">
      <alignment vertical="center"/>
    </xf>
    <xf numFmtId="0" fontId="28" fillId="0" borderId="6" xfId="0" applyFont="1" applyFill="1" applyBorder="1" applyAlignment="1" applyProtection="1">
      <alignment horizontal="left" vertical="center"/>
    </xf>
    <xf numFmtId="0" fontId="29" fillId="0" borderId="0" xfId="0" applyFont="1" applyAlignment="1" applyProtection="1">
      <alignment vertical="top"/>
    </xf>
    <xf numFmtId="0" fontId="29" fillId="0" borderId="0" xfId="0" applyFont="1" applyAlignment="1" applyProtection="1">
      <alignment vertical="center"/>
    </xf>
    <xf numFmtId="0" fontId="4" fillId="0" borderId="0" xfId="0" applyFont="1" applyAlignment="1" applyProtection="1">
      <alignment vertical="center" wrapText="1"/>
    </xf>
    <xf numFmtId="0" fontId="28" fillId="0" borderId="6" xfId="0" applyFont="1" applyBorder="1" applyAlignment="1" applyProtection="1">
      <alignment vertical="center"/>
    </xf>
    <xf numFmtId="0" fontId="18" fillId="0" borderId="0" xfId="0" applyFont="1" applyFill="1" applyAlignment="1" applyProtection="1">
      <alignment horizontal="right" vertical="center"/>
    </xf>
    <xf numFmtId="0" fontId="18" fillId="0" borderId="0" xfId="0" applyFont="1" applyAlignment="1" applyProtection="1">
      <alignment vertical="center"/>
    </xf>
    <xf numFmtId="0" fontId="0" fillId="0" borderId="60" xfId="0" applyBorder="1" applyAlignment="1">
      <alignment vertical="center"/>
    </xf>
    <xf numFmtId="0" fontId="0" fillId="4" borderId="61" xfId="0" applyFill="1" applyBorder="1" applyAlignment="1" applyProtection="1">
      <alignment vertical="center"/>
      <protection locked="0"/>
    </xf>
    <xf numFmtId="0" fontId="0" fillId="0" borderId="62" xfId="0" applyBorder="1" applyAlignment="1">
      <alignment vertical="center"/>
    </xf>
    <xf numFmtId="0" fontId="0" fillId="0" borderId="63" xfId="0" applyBorder="1" applyAlignment="1">
      <alignment vertical="center"/>
    </xf>
    <xf numFmtId="0" fontId="0" fillId="4" borderId="64" xfId="0" applyNumberFormat="1" applyFill="1" applyBorder="1" applyAlignment="1" applyProtection="1">
      <alignment vertical="center"/>
      <protection locked="0"/>
    </xf>
    <xf numFmtId="0" fontId="5" fillId="0" borderId="65" xfId="0" applyFont="1" applyBorder="1" applyAlignment="1">
      <alignment vertical="center" wrapText="1"/>
    </xf>
    <xf numFmtId="0" fontId="0" fillId="0" borderId="60" xfId="0" applyFill="1" applyBorder="1" applyAlignment="1">
      <alignment vertical="center"/>
    </xf>
    <xf numFmtId="0" fontId="0" fillId="4" borderId="61" xfId="0" applyFill="1" applyBorder="1" applyAlignment="1" applyProtection="1">
      <alignment vertical="center" wrapText="1"/>
      <protection locked="0"/>
    </xf>
    <xf numFmtId="0" fontId="0" fillId="0" borderId="62" xfId="0" applyBorder="1" applyAlignment="1">
      <alignment vertical="center" shrinkToFit="1"/>
    </xf>
    <xf numFmtId="0" fontId="0" fillId="0" borderId="66" xfId="0" applyFill="1" applyBorder="1" applyAlignment="1">
      <alignment vertical="center"/>
    </xf>
    <xf numFmtId="0" fontId="0" fillId="3" borderId="6" xfId="0" applyFill="1" applyBorder="1" applyAlignment="1" applyProtection="1">
      <alignment vertical="center"/>
      <protection locked="0"/>
    </xf>
    <xf numFmtId="0" fontId="0" fillId="0" borderId="67" xfId="0" applyBorder="1" applyAlignment="1">
      <alignment vertical="center" shrinkToFit="1"/>
    </xf>
    <xf numFmtId="0" fontId="0" fillId="4" borderId="6" xfId="0" applyFill="1" applyBorder="1" applyAlignment="1" applyProtection="1">
      <alignment vertical="center" wrapText="1"/>
      <protection locked="0"/>
    </xf>
    <xf numFmtId="0" fontId="0" fillId="4" borderId="64" xfId="0" applyFill="1" applyBorder="1" applyAlignment="1" applyProtection="1">
      <alignment vertical="center"/>
      <protection locked="0"/>
    </xf>
    <xf numFmtId="0" fontId="0" fillId="0" borderId="65" xfId="0" applyBorder="1" applyAlignment="1">
      <alignment vertical="center" shrinkToFit="1"/>
    </xf>
    <xf numFmtId="0" fontId="26" fillId="0" borderId="0" xfId="0" applyFont="1" applyAlignment="1">
      <alignment vertical="center"/>
    </xf>
    <xf numFmtId="0" fontId="26" fillId="0" borderId="0" xfId="0" applyFont="1" applyBorder="1" applyAlignment="1">
      <alignment vertical="center"/>
    </xf>
    <xf numFmtId="0" fontId="35" fillId="0" borderId="0" xfId="0" applyFont="1" applyBorder="1" applyAlignment="1">
      <alignment horizontal="center" vertical="center"/>
    </xf>
    <xf numFmtId="0" fontId="36" fillId="0" borderId="0" xfId="0" applyFont="1" applyAlignment="1">
      <alignment horizontal="center" vertical="center"/>
    </xf>
    <xf numFmtId="0" fontId="42" fillId="0" borderId="0" xfId="0" applyFont="1" applyBorder="1" applyAlignment="1">
      <alignment horizontal="center" vertical="center"/>
    </xf>
    <xf numFmtId="0" fontId="0" fillId="0" borderId="0" xfId="0" applyBorder="1" applyAlignment="1">
      <alignment horizontal="center" vertical="center"/>
    </xf>
    <xf numFmtId="0" fontId="43" fillId="0" borderId="0" xfId="0" applyFont="1" applyBorder="1" applyAlignment="1">
      <alignment horizontal="center" vertical="center"/>
    </xf>
    <xf numFmtId="0" fontId="0" fillId="0" borderId="0" xfId="0" applyBorder="1" applyAlignment="1">
      <alignment vertical="center"/>
    </xf>
    <xf numFmtId="0" fontId="26" fillId="0" borderId="0" xfId="0" applyFont="1" applyBorder="1" applyAlignment="1">
      <alignment horizontal="center" vertical="top"/>
    </xf>
    <xf numFmtId="0" fontId="0" fillId="0" borderId="0" xfId="0" applyFont="1" applyBorder="1" applyAlignment="1">
      <alignment vertical="center"/>
    </xf>
    <xf numFmtId="0" fontId="44" fillId="0" borderId="0" xfId="0" applyFont="1" applyAlignment="1"/>
    <xf numFmtId="0" fontId="26" fillId="0" borderId="0" xfId="0" applyFont="1" applyBorder="1" applyAlignment="1">
      <alignment horizontal="center" vertical="top" shrinkToFit="1"/>
    </xf>
    <xf numFmtId="0" fontId="45" fillId="0" borderId="0" xfId="0" applyFont="1" applyBorder="1" applyAlignment="1">
      <alignment horizontal="center" vertical="top" shrinkToFit="1"/>
    </xf>
    <xf numFmtId="0" fontId="45" fillId="0" borderId="0" xfId="0" applyFont="1" applyBorder="1" applyAlignment="1">
      <alignment vertical="center"/>
    </xf>
    <xf numFmtId="0" fontId="45" fillId="0" borderId="1" xfId="0" applyFont="1" applyBorder="1" applyAlignment="1">
      <alignment vertical="center"/>
    </xf>
    <xf numFmtId="0" fontId="46" fillId="0" borderId="0" xfId="0" applyFont="1" applyBorder="1" applyAlignment="1">
      <alignment horizontal="center" vertical="center"/>
    </xf>
    <xf numFmtId="0" fontId="47" fillId="0" borderId="0" xfId="0" applyFont="1" applyBorder="1" applyAlignment="1">
      <alignment vertical="center"/>
    </xf>
    <xf numFmtId="0" fontId="26" fillId="0" borderId="0" xfId="0" applyFont="1" applyBorder="1" applyAlignment="1">
      <alignment horizontal="center" vertical="center"/>
    </xf>
    <xf numFmtId="0" fontId="51" fillId="2" borderId="79" xfId="0" applyFont="1" applyFill="1" applyBorder="1" applyAlignment="1">
      <alignment horizontal="left" vertical="center"/>
    </xf>
    <xf numFmtId="0" fontId="0" fillId="0" borderId="80" xfId="0" applyBorder="1" applyAlignment="1">
      <alignment vertical="center"/>
    </xf>
    <xf numFmtId="0" fontId="5" fillId="0" borderId="99" xfId="0" applyFont="1" applyBorder="1" applyAlignment="1">
      <alignment vertical="center" wrapText="1"/>
    </xf>
    <xf numFmtId="0" fontId="5" fillId="0" borderId="0" xfId="0" applyFont="1" applyBorder="1" applyAlignment="1">
      <alignment vertical="center" wrapText="1"/>
    </xf>
    <xf numFmtId="0" fontId="26" fillId="0" borderId="0" xfId="0" applyFont="1" applyAlignment="1">
      <alignment horizontal="left" vertical="center"/>
    </xf>
    <xf numFmtId="0" fontId="26" fillId="0" borderId="0" xfId="0" applyFont="1" applyBorder="1" applyAlignment="1">
      <alignment horizontal="left" vertical="center"/>
    </xf>
    <xf numFmtId="0" fontId="52" fillId="0" borderId="0" xfId="0" applyFont="1" applyBorder="1" applyAlignment="1">
      <alignment horizontal="center" vertical="center"/>
    </xf>
    <xf numFmtId="0" fontId="26" fillId="0" borderId="0" xfId="0" applyFont="1" applyBorder="1" applyAlignment="1">
      <alignment horizontal="right" vertical="center" wrapText="1"/>
    </xf>
    <xf numFmtId="0" fontId="38"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left" vertical="center" wrapText="1"/>
    </xf>
    <xf numFmtId="0" fontId="55" fillId="0" borderId="24" xfId="0" applyFont="1" applyBorder="1" applyAlignment="1">
      <alignment horizontal="left" vertical="center" wrapText="1"/>
    </xf>
    <xf numFmtId="0" fontId="55" fillId="0" borderId="109" xfId="0" applyFont="1" applyBorder="1" applyAlignment="1">
      <alignment horizontal="center" vertical="center" wrapText="1"/>
    </xf>
    <xf numFmtId="0" fontId="55" fillId="0" borderId="77"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82" xfId="0" applyFont="1" applyBorder="1" applyAlignment="1">
      <alignment horizontal="center" vertical="center" wrapText="1"/>
    </xf>
    <xf numFmtId="0" fontId="55" fillId="0" borderId="1" xfId="0" applyFont="1" applyFill="1" applyBorder="1" applyAlignment="1">
      <alignment vertical="center"/>
    </xf>
    <xf numFmtId="0" fontId="55" fillId="0" borderId="1"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0" fillId="0" borderId="0" xfId="0" applyFont="1" applyBorder="1" applyAlignment="1">
      <alignment horizontal="left" vertical="center" wrapText="1"/>
    </xf>
    <xf numFmtId="0" fontId="61" fillId="0" borderId="78" xfId="0" applyFont="1" applyBorder="1" applyAlignment="1">
      <alignment horizontal="right" vertical="center"/>
    </xf>
    <xf numFmtId="0" fontId="61" fillId="0" borderId="81" xfId="0" applyFont="1" applyBorder="1" applyAlignment="1">
      <alignment horizontal="right" vertical="center"/>
    </xf>
    <xf numFmtId="0" fontId="45" fillId="0" borderId="0" xfId="0" applyFont="1" applyAlignment="1">
      <alignment vertical="center"/>
    </xf>
    <xf numFmtId="0" fontId="38" fillId="0" borderId="0" xfId="0" applyFont="1" applyAlignment="1">
      <alignment vertical="center"/>
    </xf>
    <xf numFmtId="0" fontId="0" fillId="0" borderId="0" xfId="0" applyAlignment="1">
      <alignment horizontal="left" vertical="center" wrapText="1" indent="1"/>
    </xf>
    <xf numFmtId="0" fontId="26" fillId="0" borderId="96" xfId="0" applyFont="1" applyBorder="1" applyAlignment="1">
      <alignment vertical="center"/>
    </xf>
    <xf numFmtId="0" fontId="63" fillId="0" borderId="97" xfId="0" applyNumberFormat="1" applyFont="1" applyFill="1" applyBorder="1" applyAlignment="1">
      <alignment horizontal="center" vertical="center"/>
    </xf>
    <xf numFmtId="0" fontId="26" fillId="0" borderId="97" xfId="0" applyFont="1" applyBorder="1" applyAlignment="1">
      <alignment vertical="center"/>
    </xf>
    <xf numFmtId="0" fontId="64" fillId="0" borderId="98" xfId="0" applyFont="1" applyBorder="1" applyAlignment="1">
      <alignment vertical="center"/>
    </xf>
    <xf numFmtId="0" fontId="63" fillId="0" borderId="101" xfId="0" applyNumberFormat="1" applyFont="1" applyFill="1" applyBorder="1" applyAlignment="1">
      <alignment horizontal="center" vertical="center"/>
    </xf>
    <xf numFmtId="0" fontId="63" fillId="0" borderId="102" xfId="0" applyNumberFormat="1" applyFont="1" applyFill="1" applyBorder="1" applyAlignment="1">
      <alignment horizontal="center" vertical="center"/>
    </xf>
    <xf numFmtId="0" fontId="26" fillId="0" borderId="102" xfId="0" applyFont="1" applyBorder="1" applyAlignment="1">
      <alignment vertical="center"/>
    </xf>
    <xf numFmtId="0" fontId="26" fillId="0" borderId="103" xfId="0" applyFont="1" applyBorder="1" applyAlignment="1">
      <alignment vertical="center"/>
    </xf>
    <xf numFmtId="0" fontId="26" fillId="0" borderId="0" xfId="0" applyFont="1" applyBorder="1" applyAlignment="1">
      <alignment horizontal="left" vertical="center" wrapText="1"/>
    </xf>
    <xf numFmtId="0" fontId="0" fillId="0" borderId="0" xfId="0" applyAlignment="1">
      <alignment horizontal="left" vertical="center"/>
    </xf>
    <xf numFmtId="0" fontId="63" fillId="0" borderId="0" xfId="0" applyNumberFormat="1" applyFont="1" applyFill="1" applyBorder="1" applyAlignment="1">
      <alignment horizontal="center" vertical="center"/>
    </xf>
    <xf numFmtId="0" fontId="58" fillId="0" borderId="0" xfId="0" applyFont="1" applyBorder="1" applyAlignment="1">
      <alignment horizontal="center" vertical="top" wrapText="1"/>
    </xf>
    <xf numFmtId="0" fontId="5" fillId="0" borderId="0" xfId="0" applyFont="1" applyAlignment="1">
      <alignment vertical="center" wrapText="1"/>
    </xf>
    <xf numFmtId="0" fontId="42" fillId="0" borderId="0" xfId="0" applyFont="1" applyAlignment="1">
      <alignment vertical="center"/>
    </xf>
    <xf numFmtId="0" fontId="27" fillId="0" borderId="0" xfId="0" applyFont="1" applyAlignment="1">
      <alignment vertical="center"/>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58" fillId="0" borderId="16" xfId="0" applyFont="1" applyBorder="1" applyAlignment="1">
      <alignment horizontal="right" vertical="center"/>
    </xf>
    <xf numFmtId="0" fontId="26" fillId="0" borderId="21" xfId="0" applyFont="1" applyBorder="1" applyAlignment="1">
      <alignment vertical="center"/>
    </xf>
    <xf numFmtId="0" fontId="0" fillId="0" borderId="24" xfId="0" applyBorder="1" applyAlignment="1">
      <alignment vertical="center"/>
    </xf>
    <xf numFmtId="0" fontId="26" fillId="0" borderId="24" xfId="0" applyFont="1" applyBorder="1" applyAlignment="1">
      <alignment vertical="center"/>
    </xf>
    <xf numFmtId="0" fontId="53" fillId="0" borderId="21" xfId="0" applyFont="1" applyBorder="1" applyAlignment="1">
      <alignment horizontal="right" vertical="center"/>
    </xf>
    <xf numFmtId="0" fontId="53" fillId="0" borderId="21" xfId="0" applyFont="1" applyBorder="1" applyAlignment="1">
      <alignment horizontal="right" vertical="top"/>
    </xf>
    <xf numFmtId="0" fontId="26" fillId="0" borderId="32" xfId="0" applyFont="1" applyBorder="1" applyAlignment="1">
      <alignment vertical="center" wrapText="1"/>
    </xf>
    <xf numFmtId="0" fontId="62" fillId="0" borderId="32" xfId="0" applyFont="1" applyBorder="1" applyAlignment="1">
      <alignment horizontal="right" vertical="center"/>
    </xf>
    <xf numFmtId="0" fontId="0" fillId="0" borderId="32" xfId="0" applyFont="1" applyBorder="1" applyAlignment="1">
      <alignment horizontal="left" vertical="center"/>
    </xf>
    <xf numFmtId="0" fontId="0" fillId="0" borderId="1" xfId="0" applyFont="1" applyBorder="1" applyAlignment="1">
      <alignment vertical="center"/>
    </xf>
    <xf numFmtId="0" fontId="0" fillId="0" borderId="0" xfId="0" applyAlignment="1">
      <alignment vertical="center" shrinkToFit="1"/>
    </xf>
    <xf numFmtId="0" fontId="26" fillId="0" borderId="1" xfId="0" applyFont="1" applyBorder="1" applyAlignment="1">
      <alignment vertical="center"/>
    </xf>
    <xf numFmtId="0" fontId="0" fillId="0" borderId="0" xfId="0" applyAlignment="1">
      <alignment vertical="center" wrapText="1"/>
    </xf>
    <xf numFmtId="0" fontId="41" fillId="0" borderId="0" xfId="0" applyFont="1" applyBorder="1" applyAlignment="1">
      <alignment vertical="center"/>
    </xf>
    <xf numFmtId="0" fontId="0" fillId="0" borderId="87" xfId="0" applyBorder="1" applyAlignment="1">
      <alignment vertical="center"/>
    </xf>
    <xf numFmtId="0" fontId="41" fillId="0" borderId="87" xfId="0" applyFont="1" applyBorder="1" applyAlignment="1">
      <alignment horizontal="center" vertical="center"/>
    </xf>
    <xf numFmtId="0" fontId="5" fillId="0" borderId="87" xfId="0" applyFont="1" applyBorder="1" applyAlignment="1">
      <alignment vertical="center"/>
    </xf>
    <xf numFmtId="0" fontId="0" fillId="0" borderId="0" xfId="0" applyFont="1" applyBorder="1" applyAlignment="1">
      <alignment horizontal="center" vertical="center" wrapText="1"/>
    </xf>
    <xf numFmtId="0" fontId="5" fillId="3" borderId="35" xfId="0" applyFont="1" applyFill="1" applyBorder="1" applyAlignment="1" applyProtection="1">
      <alignment horizontal="center" vertical="center"/>
      <protection locked="0"/>
    </xf>
    <xf numFmtId="0" fontId="28" fillId="0" borderId="0" xfId="0" applyFont="1" applyAlignment="1">
      <alignment vertical="center"/>
    </xf>
    <xf numFmtId="0" fontId="28" fillId="0" borderId="0" xfId="0" applyFont="1" applyAlignment="1" applyProtection="1">
      <alignment vertical="center"/>
    </xf>
    <xf numFmtId="0" fontId="28" fillId="7" borderId="9" xfId="0" applyFont="1" applyFill="1" applyBorder="1" applyAlignment="1" applyProtection="1">
      <alignment vertical="center"/>
      <protection locked="0"/>
    </xf>
    <xf numFmtId="0" fontId="28" fillId="0" borderId="20" xfId="0" applyFont="1" applyBorder="1" applyAlignment="1" applyProtection="1">
      <alignment vertical="center"/>
    </xf>
    <xf numFmtId="177" fontId="28" fillId="0" borderId="14" xfId="0" applyNumberFormat="1" applyFont="1" applyBorder="1" applyAlignment="1" applyProtection="1">
      <alignment vertical="center"/>
    </xf>
    <xf numFmtId="0" fontId="28" fillId="0" borderId="15" xfId="0" applyFont="1" applyBorder="1" applyAlignment="1" applyProtection="1">
      <alignment vertical="center"/>
    </xf>
    <xf numFmtId="177" fontId="28" fillId="0" borderId="17" xfId="0" applyNumberFormat="1" applyFont="1" applyBorder="1" applyAlignment="1" applyProtection="1">
      <alignment vertical="center"/>
    </xf>
    <xf numFmtId="0" fontId="12" fillId="0" borderId="0" xfId="0" applyFont="1" applyBorder="1" applyAlignment="1" applyProtection="1">
      <alignment vertical="center"/>
    </xf>
    <xf numFmtId="0" fontId="12" fillId="0" borderId="14" xfId="0" applyFont="1" applyBorder="1" applyAlignment="1" applyProtection="1">
      <alignment vertical="center"/>
    </xf>
    <xf numFmtId="0" fontId="28" fillId="0" borderId="0" xfId="0" applyFont="1" applyBorder="1" applyAlignment="1" applyProtection="1">
      <alignment vertical="center"/>
    </xf>
    <xf numFmtId="49" fontId="28" fillId="0" borderId="0" xfId="0" applyNumberFormat="1" applyFont="1" applyBorder="1" applyAlignment="1" applyProtection="1">
      <alignment vertical="center"/>
    </xf>
    <xf numFmtId="183" fontId="28" fillId="0" borderId="0" xfId="0" applyNumberFormat="1" applyFont="1" applyAlignment="1" applyProtection="1">
      <alignment vertical="center"/>
    </xf>
    <xf numFmtId="0" fontId="28" fillId="0" borderId="6" xfId="0" applyFont="1" applyBorder="1" applyAlignment="1" applyProtection="1">
      <alignment horizontal="center" vertical="center"/>
    </xf>
    <xf numFmtId="0" fontId="28" fillId="0" borderId="34" xfId="0" applyFont="1" applyBorder="1" applyAlignment="1" applyProtection="1">
      <alignment vertical="center"/>
    </xf>
    <xf numFmtId="0" fontId="28" fillId="0" borderId="32" xfId="0" applyFont="1" applyBorder="1" applyAlignment="1" applyProtection="1">
      <alignment vertical="center"/>
    </xf>
    <xf numFmtId="0" fontId="28" fillId="0" borderId="18" xfId="0" applyFont="1" applyBorder="1" applyAlignment="1" applyProtection="1">
      <alignment vertical="center"/>
    </xf>
    <xf numFmtId="177" fontId="28" fillId="5" borderId="53" xfId="0" applyNumberFormat="1" applyFont="1" applyFill="1" applyBorder="1" applyAlignment="1" applyProtection="1">
      <alignment vertical="center"/>
    </xf>
    <xf numFmtId="0" fontId="28" fillId="0" borderId="19" xfId="0" applyFont="1" applyBorder="1" applyAlignment="1" applyProtection="1">
      <alignment vertical="center"/>
    </xf>
    <xf numFmtId="0" fontId="28" fillId="13" borderId="19" xfId="0" applyFont="1" applyFill="1" applyBorder="1" applyAlignment="1" applyProtection="1">
      <alignment vertical="center"/>
    </xf>
    <xf numFmtId="0" fontId="28" fillId="13" borderId="20" xfId="0" applyFont="1" applyFill="1" applyBorder="1" applyAlignment="1" applyProtection="1">
      <alignment vertical="center"/>
    </xf>
    <xf numFmtId="0" fontId="28" fillId="0" borderId="55" xfId="0" applyFont="1" applyBorder="1" applyAlignment="1" applyProtection="1">
      <alignment vertical="center"/>
    </xf>
    <xf numFmtId="0" fontId="28" fillId="0" borderId="56" xfId="0" applyFont="1" applyBorder="1" applyAlignment="1" applyProtection="1">
      <alignment vertical="center"/>
    </xf>
    <xf numFmtId="0" fontId="28" fillId="0" borderId="0" xfId="0" applyFont="1" applyFill="1" applyBorder="1" applyAlignment="1" applyProtection="1">
      <alignment vertical="center" wrapText="1"/>
    </xf>
    <xf numFmtId="0" fontId="28" fillId="0" borderId="2" xfId="0" applyFont="1" applyBorder="1" applyAlignment="1">
      <alignment vertical="center"/>
    </xf>
    <xf numFmtId="0" fontId="28" fillId="0" borderId="5" xfId="0" applyFont="1" applyBorder="1" applyAlignment="1">
      <alignment vertical="center"/>
    </xf>
    <xf numFmtId="0" fontId="28" fillId="3" borderId="35" xfId="0" applyFont="1" applyFill="1" applyBorder="1" applyAlignment="1" applyProtection="1">
      <alignment vertical="center" wrapText="1"/>
      <protection locked="0"/>
    </xf>
    <xf numFmtId="0" fontId="28" fillId="15" borderId="35" xfId="0" applyFont="1" applyFill="1" applyBorder="1" applyAlignment="1" applyProtection="1">
      <alignment vertical="center" wrapText="1"/>
      <protection locked="0"/>
    </xf>
    <xf numFmtId="0" fontId="28" fillId="0" borderId="25" xfId="0" applyFont="1" applyBorder="1" applyAlignment="1">
      <alignment vertical="center"/>
    </xf>
    <xf numFmtId="0" fontId="28" fillId="15" borderId="35" xfId="0" applyFont="1" applyFill="1" applyBorder="1" applyAlignment="1" applyProtection="1">
      <alignment horizontal="center" vertical="center"/>
      <protection locked="0"/>
    </xf>
    <xf numFmtId="0" fontId="28" fillId="2" borderId="35" xfId="0" applyFont="1" applyFill="1" applyBorder="1" applyAlignment="1" applyProtection="1">
      <alignment vertical="center" wrapText="1"/>
    </xf>
    <xf numFmtId="0" fontId="28" fillId="0" borderId="13" xfId="0" applyFont="1" applyBorder="1" applyAlignment="1">
      <alignment vertical="center"/>
    </xf>
    <xf numFmtId="0" fontId="28" fillId="0" borderId="25" xfId="0" applyFont="1" applyFill="1" applyBorder="1" applyAlignment="1">
      <alignment vertical="center"/>
    </xf>
    <xf numFmtId="0" fontId="28" fillId="4" borderId="5" xfId="0" applyFont="1" applyFill="1" applyBorder="1" applyAlignment="1" applyProtection="1">
      <alignment vertical="center" wrapText="1"/>
      <protection locked="0"/>
    </xf>
    <xf numFmtId="0" fontId="28" fillId="0" borderId="27" xfId="0" applyFont="1" applyFill="1" applyBorder="1" applyAlignment="1" applyProtection="1">
      <alignment vertical="center"/>
    </xf>
    <xf numFmtId="0" fontId="28" fillId="0" borderId="35" xfId="0" applyFont="1" applyBorder="1" applyAlignment="1" applyProtection="1">
      <alignment horizontal="center" vertical="center" wrapText="1"/>
    </xf>
    <xf numFmtId="0" fontId="28" fillId="14" borderId="35" xfId="0" applyFont="1" applyFill="1" applyBorder="1" applyAlignment="1" applyProtection="1">
      <alignment vertical="center" wrapText="1"/>
    </xf>
    <xf numFmtId="0" fontId="28" fillId="0" borderId="0" xfId="0" applyFont="1" applyFill="1" applyAlignment="1" applyProtection="1">
      <alignment vertical="center"/>
    </xf>
    <xf numFmtId="0" fontId="72" fillId="0" borderId="0" xfId="0" applyFont="1" applyFill="1" applyAlignment="1" applyProtection="1">
      <alignment vertical="center"/>
    </xf>
    <xf numFmtId="0" fontId="5" fillId="0" borderId="0" xfId="0" applyFont="1" applyBorder="1" applyAlignment="1" applyProtection="1">
      <alignment horizontal="center" vertical="center" wrapText="1"/>
    </xf>
    <xf numFmtId="0" fontId="28" fillId="0" borderId="6" xfId="0" applyFont="1" applyBorder="1" applyAlignment="1" applyProtection="1">
      <alignment horizontal="right" vertical="center"/>
    </xf>
    <xf numFmtId="0" fontId="28" fillId="0" borderId="0" xfId="0" applyFont="1" applyBorder="1" applyAlignment="1" applyProtection="1">
      <alignment horizontal="right" vertical="center"/>
    </xf>
    <xf numFmtId="0" fontId="73" fillId="0" borderId="0" xfId="0" applyFont="1" applyAlignment="1" applyProtection="1">
      <alignment vertical="top"/>
    </xf>
    <xf numFmtId="0" fontId="74" fillId="0" borderId="0" xfId="0" applyFont="1" applyAlignment="1" applyProtection="1">
      <alignment vertical="center"/>
    </xf>
    <xf numFmtId="0" fontId="76" fillId="0" borderId="0" xfId="0" applyFont="1" applyAlignment="1" applyProtection="1">
      <alignment vertical="center"/>
    </xf>
    <xf numFmtId="0" fontId="73" fillId="0" borderId="0" xfId="0" applyFont="1" applyAlignment="1" applyProtection="1">
      <alignment vertical="center"/>
    </xf>
    <xf numFmtId="0" fontId="73" fillId="0" borderId="13" xfId="0" applyFont="1" applyBorder="1" applyAlignment="1" applyProtection="1">
      <alignment vertical="center"/>
    </xf>
    <xf numFmtId="0" fontId="75" fillId="9" borderId="0" xfId="0" applyFont="1" applyFill="1" applyAlignment="1" applyProtection="1">
      <alignment vertical="center"/>
    </xf>
    <xf numFmtId="0" fontId="74" fillId="9" borderId="0" xfId="0" applyFont="1" applyFill="1" applyBorder="1" applyAlignment="1" applyProtection="1">
      <alignment vertical="center" wrapText="1"/>
    </xf>
    <xf numFmtId="0" fontId="74" fillId="0" borderId="0" xfId="0" applyFont="1" applyBorder="1" applyAlignment="1" applyProtection="1">
      <alignment vertical="center" wrapText="1"/>
    </xf>
    <xf numFmtId="0" fontId="77" fillId="0" borderId="0" xfId="0" applyFont="1" applyAlignment="1" applyProtection="1">
      <alignment vertical="center"/>
    </xf>
    <xf numFmtId="0" fontId="75" fillId="0" borderId="0" xfId="0" applyFont="1" applyAlignment="1" applyProtection="1">
      <alignment vertical="center"/>
    </xf>
    <xf numFmtId="0" fontId="78" fillId="0" borderId="0" xfId="0" applyFont="1" applyAlignment="1" applyProtection="1">
      <alignment vertical="center"/>
    </xf>
    <xf numFmtId="0" fontId="5" fillId="3" borderId="35" xfId="0" applyFont="1" applyFill="1" applyBorder="1" applyAlignment="1" applyProtection="1">
      <alignment horizontal="center" vertical="center"/>
      <protection locked="0"/>
    </xf>
    <xf numFmtId="0" fontId="2" fillId="0" borderId="0" xfId="0" applyFont="1" applyAlignment="1">
      <alignment vertical="center" wrapText="1" shrinkToFit="1"/>
    </xf>
    <xf numFmtId="0" fontId="28" fillId="0" borderId="0" xfId="0" applyFont="1" applyAlignment="1">
      <alignment vertical="center"/>
    </xf>
    <xf numFmtId="0" fontId="5" fillId="0" borderId="7" xfId="0" applyFont="1" applyFill="1" applyBorder="1" applyAlignment="1">
      <alignment vertical="top" shrinkToFit="1"/>
    </xf>
    <xf numFmtId="0" fontId="28" fillId="0" borderId="8" xfId="0" applyFont="1" applyFill="1" applyBorder="1" applyAlignment="1">
      <alignment vertical="top" shrinkToFit="1"/>
    </xf>
    <xf numFmtId="0" fontId="75" fillId="0" borderId="13" xfId="0" applyFont="1" applyBorder="1" applyAlignment="1" applyProtection="1">
      <alignment horizontal="left" vertical="top" wrapText="1"/>
    </xf>
    <xf numFmtId="0" fontId="75" fillId="0" borderId="0" xfId="0" applyFont="1" applyAlignment="1" applyProtection="1">
      <alignment horizontal="left" vertical="top"/>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8" xfId="0" applyFont="1" applyBorder="1" applyAlignment="1">
      <alignment horizontal="center" vertical="center"/>
    </xf>
    <xf numFmtId="0" fontId="5" fillId="0" borderId="36" xfId="0" applyFont="1" applyBorder="1" applyAlignment="1">
      <alignment horizontal="center" vertical="center"/>
    </xf>
    <xf numFmtId="0" fontId="22" fillId="0" borderId="29" xfId="0" applyFont="1" applyBorder="1" applyAlignment="1" applyProtection="1">
      <alignment horizontal="center" vertical="center" wrapText="1"/>
    </xf>
    <xf numFmtId="0" fontId="28" fillId="0" borderId="59" xfId="0" applyFont="1" applyBorder="1" applyAlignment="1">
      <alignment horizontal="center" vertical="center" wrapText="1"/>
    </xf>
    <xf numFmtId="0" fontId="28" fillId="0" borderId="59"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72" fillId="0" borderId="29" xfId="0" applyFont="1" applyBorder="1" applyAlignment="1" applyProtection="1">
      <alignment horizontal="center" vertical="center"/>
    </xf>
    <xf numFmtId="0" fontId="28" fillId="0" borderId="59" xfId="0" applyFont="1" applyBorder="1" applyAlignment="1" applyProtection="1">
      <alignment horizontal="center" vertical="center"/>
    </xf>
    <xf numFmtId="0" fontId="28" fillId="0" borderId="27" xfId="0" applyFont="1" applyBorder="1" applyAlignment="1" applyProtection="1">
      <alignment horizontal="center" vertical="center"/>
    </xf>
    <xf numFmtId="0" fontId="20" fillId="0" borderId="32" xfId="0" applyFont="1" applyFill="1" applyBorder="1" applyAlignment="1" applyProtection="1">
      <alignment horizontal="center" vertical="center" shrinkToFit="1"/>
    </xf>
    <xf numFmtId="0" fontId="5" fillId="5" borderId="31" xfId="0" applyFont="1" applyFill="1" applyBorder="1" applyAlignment="1" applyProtection="1">
      <alignment horizontal="left" vertical="center"/>
    </xf>
    <xf numFmtId="0" fontId="5" fillId="5" borderId="34" xfId="0" applyFont="1" applyFill="1" applyBorder="1" applyAlignment="1" applyProtection="1">
      <alignment horizontal="left" vertical="center"/>
    </xf>
    <xf numFmtId="0" fontId="5" fillId="5" borderId="16"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14" xfId="0" applyFont="1" applyFill="1" applyBorder="1" applyAlignment="1" applyProtection="1">
      <alignment horizontal="left" vertical="center"/>
    </xf>
    <xf numFmtId="0" fontId="5" fillId="5" borderId="17" xfId="0" applyFont="1" applyFill="1" applyBorder="1" applyAlignment="1" applyProtection="1">
      <alignment horizontal="left" vertical="center"/>
    </xf>
    <xf numFmtId="0" fontId="5" fillId="5" borderId="31"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0" borderId="0" xfId="0" applyFont="1" applyBorder="1" applyAlignment="1" applyProtection="1">
      <alignment vertical="center" wrapText="1"/>
    </xf>
    <xf numFmtId="0" fontId="28" fillId="0" borderId="0" xfId="0" applyFont="1" applyAlignment="1" applyProtection="1">
      <alignment vertical="center"/>
    </xf>
    <xf numFmtId="0" fontId="21" fillId="0" borderId="0" xfId="0" applyFont="1" applyFill="1" applyBorder="1" applyAlignment="1" applyProtection="1">
      <alignment horizontal="left" vertical="center" wrapText="1"/>
    </xf>
    <xf numFmtId="178" fontId="5" fillId="5" borderId="44" xfId="0" applyNumberFormat="1" applyFont="1" applyFill="1" applyBorder="1" applyAlignment="1">
      <alignment horizontal="center" vertical="center"/>
    </xf>
    <xf numFmtId="178" fontId="5" fillId="5" borderId="45" xfId="0" applyNumberFormat="1" applyFont="1" applyFill="1" applyBorder="1" applyAlignment="1">
      <alignment horizontal="center" vertical="center"/>
    </xf>
    <xf numFmtId="178" fontId="5" fillId="5" borderId="46" xfId="0" applyNumberFormat="1" applyFont="1" applyFill="1" applyBorder="1" applyAlignment="1">
      <alignment horizontal="center" vertical="center"/>
    </xf>
    <xf numFmtId="0" fontId="31" fillId="0" borderId="0" xfId="0" applyFont="1" applyBorder="1" applyAlignment="1">
      <alignment horizontal="right" vertical="center" shrinkToFit="1"/>
    </xf>
    <xf numFmtId="0" fontId="32" fillId="0" borderId="0" xfId="0" applyFont="1" applyAlignment="1">
      <alignment horizontal="right" vertical="center" shrinkToFit="1"/>
    </xf>
    <xf numFmtId="0" fontId="32" fillId="0" borderId="1" xfId="0" applyFont="1" applyBorder="1" applyAlignment="1">
      <alignment horizontal="right" vertical="center" shrinkToFit="1"/>
    </xf>
    <xf numFmtId="0" fontId="32" fillId="2" borderId="0" xfId="0" applyFont="1" applyFill="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31" fillId="0" borderId="31" xfId="0" applyFont="1" applyBorder="1" applyAlignment="1">
      <alignment horizontal="right" vertical="center" shrinkToFit="1"/>
    </xf>
    <xf numFmtId="0" fontId="0" fillId="0" borderId="32" xfId="0" applyBorder="1" applyAlignment="1">
      <alignment horizontal="right" vertical="center"/>
    </xf>
    <xf numFmtId="0" fontId="0" fillId="0" borderId="16" xfId="0" applyBorder="1" applyAlignment="1">
      <alignment horizontal="right" vertical="center"/>
    </xf>
    <xf numFmtId="0" fontId="0" fillId="0" borderId="1" xfId="0" applyBorder="1" applyAlignment="1">
      <alignment horizontal="right" vertical="center"/>
    </xf>
    <xf numFmtId="0" fontId="33" fillId="0" borderId="32" xfId="0" applyFont="1" applyBorder="1" applyAlignment="1">
      <alignment horizontal="center" vertical="center"/>
    </xf>
    <xf numFmtId="0" fontId="33" fillId="0" borderId="34" xfId="0" applyFont="1" applyBorder="1" applyAlignment="1">
      <alignment horizontal="center" vertical="center"/>
    </xf>
    <xf numFmtId="0" fontId="33" fillId="0" borderId="1" xfId="0" applyFont="1" applyBorder="1" applyAlignment="1">
      <alignment horizontal="center" vertical="center"/>
    </xf>
    <xf numFmtId="0" fontId="33" fillId="0" borderId="22" xfId="0" applyFont="1" applyBorder="1" applyAlignment="1">
      <alignment horizontal="center" vertical="center"/>
    </xf>
    <xf numFmtId="0" fontId="26" fillId="0" borderId="32" xfId="0" applyFont="1" applyBorder="1" applyAlignment="1">
      <alignment horizontal="center" vertical="center" shrinkToFit="1"/>
    </xf>
    <xf numFmtId="0" fontId="0" fillId="0" borderId="32" xfId="0" applyBorder="1" applyAlignment="1">
      <alignment horizontal="center" vertical="center" shrinkToFit="1"/>
    </xf>
    <xf numFmtId="176" fontId="34" fillId="0" borderId="32" xfId="0" applyNumberFormat="1" applyFont="1" applyBorder="1" applyAlignment="1">
      <alignment horizontal="right" vertical="center"/>
    </xf>
    <xf numFmtId="0" fontId="26" fillId="0" borderId="0" xfId="0" applyFont="1" applyBorder="1" applyAlignment="1">
      <alignment horizontal="center" vertical="center" shrinkToFit="1"/>
    </xf>
    <xf numFmtId="0" fontId="0" fillId="0" borderId="0" xfId="0" applyBorder="1" applyAlignment="1">
      <alignment horizontal="center" vertical="center" shrinkToFit="1"/>
    </xf>
    <xf numFmtId="185" fontId="34" fillId="0" borderId="0" xfId="0" applyNumberFormat="1" applyFont="1" applyFill="1" applyBorder="1" applyAlignment="1" applyProtection="1">
      <alignment horizontal="right" vertical="center"/>
      <protection locked="0"/>
    </xf>
    <xf numFmtId="0" fontId="35" fillId="0" borderId="0" xfId="0" applyFont="1" applyBorder="1" applyAlignment="1">
      <alignment horizontal="center" vertical="center"/>
    </xf>
    <xf numFmtId="0" fontId="36" fillId="0" borderId="0" xfId="0" applyFont="1" applyAlignment="1">
      <alignment horizontal="center" vertical="center"/>
    </xf>
    <xf numFmtId="0" fontId="26" fillId="0" borderId="68" xfId="0" applyFont="1" applyBorder="1" applyAlignment="1">
      <alignment horizontal="center" vertical="center"/>
    </xf>
    <xf numFmtId="0" fontId="0" fillId="0" borderId="69"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37" fillId="0" borderId="70" xfId="0" applyNumberFormat="1" applyFont="1" applyBorder="1" applyAlignment="1">
      <alignment horizontal="center" vertical="center"/>
    </xf>
    <xf numFmtId="0" fontId="0" fillId="0" borderId="32"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38" fillId="0" borderId="32" xfId="0" applyFont="1" applyBorder="1" applyAlignment="1">
      <alignment horizontal="center" vertical="center"/>
    </xf>
    <xf numFmtId="0" fontId="15" fillId="0" borderId="32" xfId="0" applyFont="1" applyBorder="1" applyAlignment="1">
      <alignment vertical="center"/>
    </xf>
    <xf numFmtId="0" fontId="15" fillId="0" borderId="77" xfId="0" applyFont="1" applyBorder="1" applyAlignment="1">
      <alignment vertical="center"/>
    </xf>
    <xf numFmtId="0" fontId="26" fillId="0" borderId="71" xfId="0" applyFont="1"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1" xfId="0" applyBorder="1" applyAlignment="1">
      <alignment vertical="center"/>
    </xf>
    <xf numFmtId="0" fontId="26" fillId="0" borderId="74" xfId="0" applyFont="1" applyBorder="1" applyAlignment="1">
      <alignment horizontal="center" vertical="center" wrapText="1"/>
    </xf>
    <xf numFmtId="0" fontId="0" fillId="0" borderId="86" xfId="0" applyFont="1" applyBorder="1" applyAlignment="1">
      <alignment vertical="center"/>
    </xf>
    <xf numFmtId="0" fontId="0" fillId="0" borderId="87" xfId="0" applyFont="1" applyBorder="1" applyAlignment="1">
      <alignment vertical="center"/>
    </xf>
    <xf numFmtId="0" fontId="26" fillId="0" borderId="81"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26" fillId="0" borderId="88"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34" fillId="0" borderId="88" xfId="0" applyNumberFormat="1" applyFont="1" applyBorder="1" applyAlignment="1">
      <alignment horizontal="left" vertical="center" indent="1" shrinkToFit="1"/>
    </xf>
    <xf numFmtId="0" fontId="0" fillId="0" borderId="89" xfId="0" applyBorder="1" applyAlignment="1">
      <alignment horizontal="left" vertical="center" indent="1" shrinkToFit="1"/>
    </xf>
    <xf numFmtId="0" fontId="39" fillId="0" borderId="0" xfId="0" applyFont="1" applyBorder="1" applyAlignment="1">
      <alignment vertical="center" wrapText="1"/>
    </xf>
    <xf numFmtId="0" fontId="40" fillId="0" borderId="0" xfId="0" applyFont="1" applyAlignment="1">
      <alignment vertical="center" wrapText="1"/>
    </xf>
    <xf numFmtId="0" fontId="41" fillId="0" borderId="0" xfId="0" applyFont="1" applyAlignment="1">
      <alignment horizontal="left" vertical="center" wrapText="1"/>
    </xf>
    <xf numFmtId="0" fontId="5" fillId="0" borderId="0" xfId="0" applyFont="1" applyAlignment="1">
      <alignment horizontal="left" vertical="center" wrapText="1"/>
    </xf>
    <xf numFmtId="0" fontId="46" fillId="0" borderId="18" xfId="0" applyFont="1" applyBorder="1" applyAlignment="1">
      <alignment horizontal="center" vertical="center"/>
    </xf>
    <xf numFmtId="0" fontId="47" fillId="0" borderId="19" xfId="0" applyFont="1" applyBorder="1" applyAlignment="1">
      <alignment vertical="center"/>
    </xf>
    <xf numFmtId="0" fontId="26" fillId="0" borderId="18" xfId="0" applyFont="1" applyBorder="1" applyAlignment="1">
      <alignment horizontal="center" vertical="center"/>
    </xf>
    <xf numFmtId="0" fontId="0" fillId="0" borderId="20" xfId="0" applyBorder="1" applyAlignment="1">
      <alignment vertical="center"/>
    </xf>
    <xf numFmtId="0" fontId="34" fillId="0" borderId="81" xfId="0" applyNumberFormat="1" applyFont="1" applyBorder="1" applyAlignment="1">
      <alignment horizontal="left" vertical="center" indent="1"/>
    </xf>
    <xf numFmtId="0" fontId="0" fillId="0" borderId="82" xfId="0" applyBorder="1" applyAlignment="1">
      <alignment horizontal="left" vertical="center" indent="1"/>
    </xf>
    <xf numFmtId="0" fontId="0" fillId="0" borderId="76" xfId="0" applyBorder="1" applyAlignment="1">
      <alignment horizontal="left" vertical="center" indent="1"/>
    </xf>
    <xf numFmtId="0" fontId="0" fillId="0" borderId="77" xfId="0" applyBorder="1" applyAlignment="1">
      <alignment horizontal="left" vertical="center" indent="1"/>
    </xf>
    <xf numFmtId="0" fontId="26" fillId="0" borderId="82" xfId="0" applyFont="1" applyBorder="1" applyAlignment="1">
      <alignment horizontal="center" vertical="center"/>
    </xf>
    <xf numFmtId="0" fontId="0" fillId="0" borderId="82" xfId="0" applyBorder="1" applyAlignment="1">
      <alignment vertical="center"/>
    </xf>
    <xf numFmtId="0" fontId="0" fillId="0" borderId="77" xfId="0" applyBorder="1" applyAlignment="1">
      <alignment vertical="center"/>
    </xf>
    <xf numFmtId="0" fontId="26" fillId="0" borderId="78" xfId="0" applyFont="1" applyBorder="1" applyAlignment="1">
      <alignment horizontal="center" vertical="center" shrinkToFit="1"/>
    </xf>
    <xf numFmtId="0" fontId="0" fillId="0" borderId="79" xfId="0" applyBorder="1" applyAlignment="1">
      <alignment horizontal="center" vertical="center" shrinkToFit="1"/>
    </xf>
    <xf numFmtId="0" fontId="0" fillId="0" borderId="85" xfId="0" applyBorder="1" applyAlignment="1">
      <alignment horizontal="center" vertical="center" shrinkToFit="1"/>
    </xf>
    <xf numFmtId="0" fontId="34" fillId="0" borderId="78" xfId="0" applyFont="1" applyBorder="1" applyAlignment="1">
      <alignment horizontal="left" vertical="center" indent="1" shrinkToFit="1"/>
    </xf>
    <xf numFmtId="0" fontId="0" fillId="0" borderId="79" xfId="0" applyBorder="1" applyAlignment="1">
      <alignment horizontal="left" vertical="center" indent="1" shrinkToFit="1"/>
    </xf>
    <xf numFmtId="0" fontId="26" fillId="0" borderId="78" xfId="0" applyFont="1" applyBorder="1" applyAlignment="1">
      <alignment horizontal="center" vertical="center"/>
    </xf>
    <xf numFmtId="0" fontId="0" fillId="0" borderId="79" xfId="0" applyBorder="1" applyAlignment="1">
      <alignment horizontal="center" vertical="center"/>
    </xf>
    <xf numFmtId="0" fontId="0" fillId="0" borderId="85" xfId="0" applyBorder="1" applyAlignment="1">
      <alignment horizontal="center" vertical="center"/>
    </xf>
    <xf numFmtId="0" fontId="26" fillId="0" borderId="94" xfId="0" applyFont="1" applyBorder="1" applyAlignment="1">
      <alignment horizontal="center" vertical="center"/>
    </xf>
    <xf numFmtId="0" fontId="50" fillId="0" borderId="78" xfId="0" applyFont="1" applyBorder="1" applyAlignment="1">
      <alignment horizontal="left" vertical="center" indent="1"/>
    </xf>
    <xf numFmtId="0" fontId="50" fillId="0" borderId="79" xfId="0" applyFont="1" applyBorder="1" applyAlignment="1">
      <alignment horizontal="left" vertical="center" indent="1"/>
    </xf>
    <xf numFmtId="0" fontId="50" fillId="0" borderId="85" xfId="0" applyFont="1" applyBorder="1" applyAlignment="1">
      <alignment horizontal="left" vertical="center" indent="1"/>
    </xf>
    <xf numFmtId="0" fontId="26" fillId="0" borderId="79" xfId="0" applyFont="1" applyBorder="1" applyAlignment="1">
      <alignment horizontal="center" vertical="center"/>
    </xf>
    <xf numFmtId="0" fontId="26" fillId="0" borderId="85" xfId="0" applyFont="1" applyBorder="1" applyAlignment="1">
      <alignment horizontal="center" vertical="center"/>
    </xf>
    <xf numFmtId="186" fontId="34" fillId="0" borderId="78" xfId="0" applyNumberFormat="1" applyFont="1" applyBorder="1" applyAlignment="1">
      <alignment horizontal="right" vertical="center" indent="1" shrinkToFit="1"/>
    </xf>
    <xf numFmtId="186" fontId="34" fillId="0" borderId="79" xfId="0" applyNumberFormat="1" applyFont="1" applyBorder="1" applyAlignment="1">
      <alignment horizontal="right" vertical="center" indent="1" shrinkToFit="1"/>
    </xf>
    <xf numFmtId="0" fontId="50" fillId="0" borderId="78" xfId="0" applyFont="1" applyBorder="1" applyAlignment="1">
      <alignment horizontal="left" vertical="center" indent="1" shrinkToFit="1"/>
    </xf>
    <xf numFmtId="0" fontId="50" fillId="0" borderId="79" xfId="0" applyFont="1" applyBorder="1" applyAlignment="1">
      <alignment horizontal="left" vertical="center" indent="1" shrinkToFit="1"/>
    </xf>
    <xf numFmtId="0" fontId="50" fillId="0" borderId="85" xfId="0" applyFont="1" applyBorder="1" applyAlignment="1">
      <alignment horizontal="left" vertical="center" indent="1" shrinkToFit="1"/>
    </xf>
    <xf numFmtId="0" fontId="48" fillId="0" borderId="0" xfId="0" applyFont="1" applyAlignment="1">
      <alignment vertical="center"/>
    </xf>
    <xf numFmtId="0" fontId="49" fillId="0" borderId="0" xfId="0" applyFont="1" applyAlignment="1">
      <alignment vertical="center"/>
    </xf>
    <xf numFmtId="0" fontId="0" fillId="0" borderId="0" xfId="0" applyAlignment="1">
      <alignment vertical="center"/>
    </xf>
    <xf numFmtId="0" fontId="49" fillId="0" borderId="0" xfId="0" applyFont="1" applyBorder="1" applyAlignment="1">
      <alignment vertical="center"/>
    </xf>
    <xf numFmtId="0" fontId="0" fillId="0" borderId="0" xfId="0" applyBorder="1" applyAlignment="1">
      <alignment vertical="center"/>
    </xf>
    <xf numFmtId="0" fontId="26" fillId="0" borderId="92" xfId="0" applyFont="1" applyBorder="1" applyAlignment="1">
      <alignment horizontal="center" vertical="center"/>
    </xf>
    <xf numFmtId="0" fontId="0" fillId="0" borderId="72" xfId="0" applyBorder="1" applyAlignment="1">
      <alignment horizontal="center" vertical="center"/>
    </xf>
    <xf numFmtId="0" fontId="0" fillId="0" borderId="93" xfId="0" applyBorder="1" applyAlignment="1">
      <alignment horizontal="center" vertical="center"/>
    </xf>
    <xf numFmtId="0" fontId="50" fillId="0" borderId="71" xfId="0" applyFont="1" applyBorder="1" applyAlignment="1">
      <alignment horizontal="left" vertical="center" indent="1"/>
    </xf>
    <xf numFmtId="0" fontId="50" fillId="0" borderId="72" xfId="0" applyFont="1" applyBorder="1" applyAlignment="1">
      <alignment horizontal="left" vertical="center" indent="1"/>
    </xf>
    <xf numFmtId="0" fontId="50" fillId="0" borderId="73" xfId="0" applyFont="1" applyBorder="1" applyAlignment="1">
      <alignment horizontal="left" vertical="center" indent="1"/>
    </xf>
    <xf numFmtId="0" fontId="50" fillId="0" borderId="80" xfId="0" applyFont="1" applyBorder="1" applyAlignment="1">
      <alignment horizontal="left" vertical="center" indent="1"/>
    </xf>
    <xf numFmtId="0" fontId="38" fillId="0" borderId="0" xfId="0" applyFont="1" applyBorder="1" applyAlignment="1">
      <alignment horizontal="center" vertical="center" wrapText="1"/>
    </xf>
    <xf numFmtId="0" fontId="26" fillId="0" borderId="0" xfId="0" applyFont="1" applyAlignment="1">
      <alignment horizontal="left" vertical="center" wrapText="1"/>
    </xf>
    <xf numFmtId="0" fontId="0" fillId="0" borderId="0" xfId="0" applyAlignment="1">
      <alignment horizontal="left" vertical="center"/>
    </xf>
    <xf numFmtId="0" fontId="52" fillId="0" borderId="96" xfId="0" applyFont="1" applyBorder="1" applyAlignment="1">
      <alignment horizontal="center"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26" fillId="0" borderId="99" xfId="0" applyFont="1" applyBorder="1" applyAlignment="1">
      <alignment horizontal="right" vertical="center" wrapText="1"/>
    </xf>
    <xf numFmtId="0" fontId="26" fillId="0" borderId="0" xfId="0" applyFont="1" applyBorder="1" applyAlignment="1">
      <alignment horizontal="right" vertical="center" wrapText="1"/>
    </xf>
    <xf numFmtId="0" fontId="53" fillId="0" borderId="0" xfId="0" applyFont="1" applyFill="1" applyAlignment="1">
      <alignment horizontal="left" vertical="center"/>
    </xf>
    <xf numFmtId="0" fontId="26" fillId="0" borderId="0" xfId="0" applyFont="1" applyBorder="1" applyAlignment="1">
      <alignment vertical="center"/>
    </xf>
    <xf numFmtId="0" fontId="26" fillId="0" borderId="95" xfId="0" applyFont="1" applyBorder="1" applyAlignment="1">
      <alignment horizontal="center" vertical="center"/>
    </xf>
    <xf numFmtId="0" fontId="50" fillId="0" borderId="88" xfId="0" applyFont="1" applyBorder="1" applyAlignment="1">
      <alignment horizontal="left" vertical="center" indent="1"/>
    </xf>
    <xf numFmtId="0" fontId="50" fillId="0" borderId="89" xfId="0" applyFont="1" applyBorder="1" applyAlignment="1">
      <alignment horizontal="left" vertical="center" indent="1"/>
    </xf>
    <xf numFmtId="0" fontId="50" fillId="0" borderId="90" xfId="0" applyFont="1" applyBorder="1" applyAlignment="1">
      <alignment horizontal="left" vertical="center" indent="1"/>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90" xfId="0" applyFont="1" applyBorder="1" applyAlignment="1">
      <alignment horizontal="center" vertical="center" shrinkToFit="1"/>
    </xf>
    <xf numFmtId="0" fontId="34" fillId="0" borderId="88" xfId="0" applyFont="1" applyFill="1" applyBorder="1" applyAlignment="1">
      <alignment horizontal="left" vertical="center" indent="1" shrinkToFit="1"/>
    </xf>
    <xf numFmtId="0" fontId="34" fillId="0" borderId="89" xfId="0" applyFont="1" applyFill="1" applyBorder="1" applyAlignment="1">
      <alignment horizontal="left" vertical="center" indent="1" shrinkToFit="1"/>
    </xf>
    <xf numFmtId="0" fontId="0" fillId="0" borderId="91" xfId="0" applyBorder="1" applyAlignment="1">
      <alignment horizontal="left" vertical="center" indent="1" shrinkToFit="1"/>
    </xf>
    <xf numFmtId="0" fontId="26" fillId="0" borderId="32" xfId="0" applyFont="1" applyBorder="1" applyAlignment="1">
      <alignment vertical="center"/>
    </xf>
    <xf numFmtId="0" fontId="0" fillId="0" borderId="32" xfId="0" applyBorder="1" applyAlignment="1">
      <alignment vertical="center"/>
    </xf>
    <xf numFmtId="0" fontId="41"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xf>
    <xf numFmtId="0" fontId="60" fillId="0" borderId="0" xfId="0" applyFont="1" applyFill="1" applyAlignment="1">
      <alignment vertical="center" wrapText="1" shrinkToFit="1"/>
    </xf>
    <xf numFmtId="0" fontId="26" fillId="0" borderId="31" xfId="0" applyFont="1" applyBorder="1" applyAlignment="1">
      <alignment horizontal="center" vertical="center"/>
    </xf>
    <xf numFmtId="0" fontId="0" fillId="0" borderId="112" xfId="0" applyBorder="1" applyAlignment="1">
      <alignment vertical="center"/>
    </xf>
    <xf numFmtId="0" fontId="0" fillId="0" borderId="109" xfId="0" applyBorder="1" applyAlignment="1">
      <alignment horizontal="center" vertical="center"/>
    </xf>
    <xf numFmtId="0" fontId="0" fillId="0" borderId="84" xfId="0" applyBorder="1" applyAlignment="1">
      <alignment vertical="center"/>
    </xf>
    <xf numFmtId="0" fontId="61" fillId="0" borderId="70" xfId="0" applyFont="1" applyBorder="1" applyAlignment="1">
      <alignment horizontal="right" vertical="top"/>
    </xf>
    <xf numFmtId="0" fontId="61" fillId="0" borderId="76" xfId="0" applyFont="1" applyBorder="1" applyAlignment="1">
      <alignment horizontal="right" vertical="top"/>
    </xf>
    <xf numFmtId="0" fontId="34" fillId="0" borderId="32" xfId="0" applyFont="1"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77" xfId="0" applyBorder="1" applyAlignment="1">
      <alignment horizontal="left" vertical="top" wrapText="1"/>
    </xf>
    <xf numFmtId="0" fontId="0" fillId="0" borderId="113" xfId="0" applyBorder="1" applyAlignment="1">
      <alignment horizontal="left" vertical="top" wrapText="1"/>
    </xf>
    <xf numFmtId="0" fontId="55" fillId="0" borderId="108" xfId="0" applyFont="1" applyBorder="1" applyAlignment="1">
      <alignment horizontal="center" vertical="center" shrinkToFit="1"/>
    </xf>
    <xf numFmtId="0" fontId="55" fillId="0" borderId="79" xfId="0" applyFont="1" applyBorder="1" applyAlignment="1">
      <alignment horizontal="center" vertical="center" shrinkToFit="1"/>
    </xf>
    <xf numFmtId="0" fontId="55" fillId="0" borderId="85" xfId="0" applyFont="1" applyBorder="1" applyAlignment="1">
      <alignment horizontal="center" vertical="center" shrinkToFit="1"/>
    </xf>
    <xf numFmtId="0" fontId="55" fillId="0" borderId="78"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80" xfId="0" applyFont="1" applyBorder="1" applyAlignment="1">
      <alignment horizontal="center" vertical="center" wrapText="1"/>
    </xf>
    <xf numFmtId="0" fontId="55" fillId="0" borderId="111" xfId="0" applyFont="1" applyFill="1" applyBorder="1" applyAlignment="1">
      <alignment horizontal="center" vertical="center" shrinkToFit="1"/>
    </xf>
    <xf numFmtId="0" fontId="55" fillId="0" borderId="89" xfId="0" applyFont="1" applyFill="1" applyBorder="1" applyAlignment="1">
      <alignment horizontal="center" vertical="center" shrinkToFit="1"/>
    </xf>
    <xf numFmtId="0" fontId="55" fillId="0" borderId="90" xfId="0" applyFont="1" applyFill="1" applyBorder="1" applyAlignment="1">
      <alignment horizontal="center" vertical="center" shrinkToFit="1"/>
    </xf>
    <xf numFmtId="0" fontId="55" fillId="0" borderId="88" xfId="0" applyFont="1" applyFill="1" applyBorder="1" applyAlignment="1">
      <alignment horizontal="center" vertical="center" wrapText="1"/>
    </xf>
    <xf numFmtId="0" fontId="55" fillId="0" borderId="89" xfId="0" applyFont="1" applyFill="1" applyBorder="1" applyAlignment="1">
      <alignment horizontal="center" vertical="center" wrapText="1"/>
    </xf>
    <xf numFmtId="0" fontId="55" fillId="0" borderId="91" xfId="0" applyFont="1" applyFill="1" applyBorder="1" applyAlignment="1">
      <alignment horizontal="center" vertical="center" wrapText="1"/>
    </xf>
    <xf numFmtId="0" fontId="55" fillId="0" borderId="16" xfId="0" applyFont="1" applyBorder="1" applyAlignment="1">
      <alignment horizontal="center" vertical="center" wrapText="1"/>
    </xf>
    <xf numFmtId="0" fontId="55" fillId="0" borderId="1" xfId="0" applyFont="1" applyBorder="1" applyAlignment="1">
      <alignment horizontal="center" vertical="center" wrapText="1"/>
    </xf>
    <xf numFmtId="0" fontId="56" fillId="0" borderId="0" xfId="0" applyFont="1" applyFill="1" applyBorder="1" applyAlignment="1">
      <alignment horizontal="right" vertical="center" wrapText="1"/>
    </xf>
    <xf numFmtId="0" fontId="59" fillId="0" borderId="0" xfId="0" applyFont="1" applyBorder="1" applyAlignment="1">
      <alignment vertical="center" wrapText="1"/>
    </xf>
    <xf numFmtId="0" fontId="57" fillId="0" borderId="0" xfId="0" applyFont="1" applyFill="1" applyBorder="1" applyAlignment="1">
      <alignment horizontal="right" vertical="center" wrapText="1"/>
    </xf>
    <xf numFmtId="0" fontId="30" fillId="0" borderId="0" xfId="0" applyFont="1" applyBorder="1" applyAlignment="1">
      <alignment vertical="center" wrapText="1"/>
    </xf>
    <xf numFmtId="0" fontId="58" fillId="0" borderId="0" xfId="0" applyFont="1" applyAlignment="1">
      <alignment horizontal="left" vertical="center" wrapText="1"/>
    </xf>
    <xf numFmtId="0" fontId="34" fillId="0" borderId="0" xfId="0" applyFont="1" applyAlignment="1">
      <alignment horizontal="left" vertical="center" wrapText="1"/>
    </xf>
    <xf numFmtId="177" fontId="54" fillId="0" borderId="96" xfId="0" applyNumberFormat="1" applyFont="1" applyBorder="1" applyAlignment="1">
      <alignment horizontal="center" vertical="center" shrinkToFit="1"/>
    </xf>
    <xf numFmtId="177" fontId="47" fillId="0" borderId="97" xfId="0" applyNumberFormat="1" applyFont="1" applyBorder="1" applyAlignment="1">
      <alignment horizontal="center" vertical="center"/>
    </xf>
    <xf numFmtId="177" fontId="47" fillId="0" borderId="98" xfId="0" applyNumberFormat="1" applyFont="1" applyBorder="1" applyAlignment="1">
      <alignment horizontal="center" vertical="center"/>
    </xf>
    <xf numFmtId="177" fontId="47" fillId="0" borderId="99" xfId="0" applyNumberFormat="1" applyFont="1" applyBorder="1" applyAlignment="1">
      <alignment horizontal="center" vertical="center"/>
    </xf>
    <xf numFmtId="177" fontId="47" fillId="0" borderId="0" xfId="0" applyNumberFormat="1" applyFont="1" applyBorder="1" applyAlignment="1">
      <alignment horizontal="center" vertical="center"/>
    </xf>
    <xf numFmtId="177" fontId="47" fillId="0" borderId="100" xfId="0" applyNumberFormat="1" applyFont="1" applyBorder="1" applyAlignment="1">
      <alignment horizontal="center" vertical="center"/>
    </xf>
    <xf numFmtId="177" fontId="47" fillId="0" borderId="101" xfId="0" applyNumberFormat="1" applyFont="1" applyBorder="1" applyAlignment="1">
      <alignment horizontal="center" vertical="center"/>
    </xf>
    <xf numFmtId="177" fontId="47" fillId="0" borderId="102" xfId="0" applyNumberFormat="1" applyFont="1" applyBorder="1" applyAlignment="1">
      <alignment horizontal="center" vertical="center"/>
    </xf>
    <xf numFmtId="177" fontId="47" fillId="0" borderId="103" xfId="0" applyNumberFormat="1" applyFont="1" applyBorder="1" applyAlignment="1">
      <alignment horizontal="center" vertical="center"/>
    </xf>
    <xf numFmtId="0" fontId="26" fillId="0" borderId="104" xfId="0" applyFont="1" applyBorder="1" applyAlignment="1">
      <alignment horizontal="center" vertical="center" shrinkToFit="1"/>
    </xf>
    <xf numFmtId="0" fontId="0" fillId="0" borderId="19" xfId="0" applyBorder="1" applyAlignment="1">
      <alignment horizontal="center" vertical="center" shrinkToFit="1"/>
    </xf>
    <xf numFmtId="0" fontId="0" fillId="0" borderId="105" xfId="0" applyBorder="1" applyAlignment="1">
      <alignment horizontal="center" vertical="center" shrinkToFit="1"/>
    </xf>
    <xf numFmtId="0" fontId="26" fillId="0" borderId="106" xfId="0" applyFont="1" applyBorder="1" applyAlignment="1">
      <alignment horizontal="center" vertical="center" wrapText="1"/>
    </xf>
    <xf numFmtId="0" fontId="0" fillId="0" borderId="19" xfId="0" applyBorder="1" applyAlignment="1">
      <alignment horizontal="center" vertical="center" wrapText="1"/>
    </xf>
    <xf numFmtId="0" fontId="26" fillId="0" borderId="18" xfId="0" applyFont="1" applyBorder="1" applyAlignment="1">
      <alignment horizontal="center" vertical="center" wrapText="1"/>
    </xf>
    <xf numFmtId="0" fontId="0" fillId="0" borderId="20" xfId="0" applyBorder="1" applyAlignment="1">
      <alignment horizontal="center" vertical="center" wrapText="1"/>
    </xf>
    <xf numFmtId="0" fontId="55" fillId="0" borderId="107" xfId="0" applyFont="1" applyBorder="1" applyAlignment="1">
      <alignment horizontal="center" vertical="center" shrinkToFit="1"/>
    </xf>
    <xf numFmtId="0" fontId="55" fillId="0" borderId="72" xfId="0" applyFont="1" applyBorder="1" applyAlignment="1">
      <alignment horizontal="center" vertical="center" shrinkToFit="1"/>
    </xf>
    <xf numFmtId="0" fontId="55" fillId="0" borderId="93" xfId="0" applyFont="1" applyBorder="1" applyAlignment="1">
      <alignment horizontal="center" vertical="center" shrinkToFit="1"/>
    </xf>
    <xf numFmtId="0" fontId="55" fillId="0" borderId="71" xfId="0" applyFont="1" applyBorder="1" applyAlignment="1">
      <alignment horizontal="center" vertical="center" wrapText="1"/>
    </xf>
    <xf numFmtId="0" fontId="55" fillId="0" borderId="72"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0" xfId="0" applyFont="1" applyBorder="1" applyAlignment="1">
      <alignment horizontal="left" vertical="center" wrapText="1" indent="1"/>
    </xf>
    <xf numFmtId="0" fontId="55" fillId="0" borderId="0" xfId="0" applyFont="1" applyAlignment="1">
      <alignment horizontal="left" vertical="center" wrapText="1" indent="1"/>
    </xf>
    <xf numFmtId="0" fontId="55" fillId="0" borderId="24" xfId="0" applyFont="1" applyBorder="1" applyAlignment="1">
      <alignment horizontal="left" vertical="center" wrapText="1" indent="1"/>
    </xf>
    <xf numFmtId="0" fontId="26" fillId="0" borderId="110" xfId="0" applyFont="1" applyBorder="1" applyAlignment="1">
      <alignment horizontal="center" vertical="center"/>
    </xf>
    <xf numFmtId="0" fontId="0" fillId="0" borderId="83" xfId="0" applyBorder="1" applyAlignment="1">
      <alignment vertical="center"/>
    </xf>
    <xf numFmtId="0" fontId="61" fillId="0" borderId="81" xfId="0" applyFont="1" applyBorder="1" applyAlignment="1">
      <alignment horizontal="right" vertical="top"/>
    </xf>
    <xf numFmtId="0" fontId="34" fillId="0" borderId="0" xfId="0" applyFont="1"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85" xfId="0" applyBorder="1" applyAlignment="1">
      <alignment vertical="center"/>
    </xf>
    <xf numFmtId="0" fontId="34" fillId="0" borderId="79" xfId="0" applyFont="1" applyBorder="1" applyAlignment="1">
      <alignment horizontal="left" vertical="top" shrinkToFit="1"/>
    </xf>
    <xf numFmtId="0" fontId="34" fillId="0" borderId="80" xfId="0" applyFont="1" applyBorder="1" applyAlignment="1">
      <alignment horizontal="left" vertical="top" shrinkToFit="1"/>
    </xf>
    <xf numFmtId="0" fontId="26" fillId="0" borderId="21" xfId="0" applyFont="1" applyBorder="1" applyAlignment="1">
      <alignment horizontal="center" vertical="center"/>
    </xf>
    <xf numFmtId="0" fontId="26" fillId="0" borderId="0" xfId="0" applyFont="1" applyAlignment="1">
      <alignment horizontal="center" vertical="center"/>
    </xf>
    <xf numFmtId="0" fontId="0" fillId="0" borderId="116" xfId="0" applyBorder="1" applyAlignment="1">
      <alignment vertical="center"/>
    </xf>
    <xf numFmtId="0" fontId="26" fillId="0" borderId="109" xfId="0" applyFont="1" applyBorder="1" applyAlignment="1">
      <alignment horizontal="center" vertical="center"/>
    </xf>
    <xf numFmtId="0" fontId="26" fillId="0" borderId="77" xfId="0" applyFont="1" applyBorder="1" applyAlignment="1">
      <alignment horizontal="center" vertical="center"/>
    </xf>
    <xf numFmtId="0" fontId="61" fillId="0" borderId="114" xfId="0" applyFont="1" applyBorder="1" applyAlignment="1">
      <alignment horizontal="right" vertical="top"/>
    </xf>
    <xf numFmtId="0" fontId="34" fillId="0" borderId="82" xfId="0" applyFont="1" applyBorder="1" applyAlignment="1">
      <alignment horizontal="left" vertical="top" wrapText="1"/>
    </xf>
    <xf numFmtId="0" fontId="34" fillId="0" borderId="115" xfId="0" applyFont="1" applyBorder="1" applyAlignment="1">
      <alignment horizontal="left" vertical="top" wrapText="1"/>
    </xf>
    <xf numFmtId="0" fontId="34" fillId="0" borderId="0" xfId="0" applyFont="1" applyAlignment="1">
      <alignment horizontal="left" vertical="top" wrapText="1"/>
    </xf>
    <xf numFmtId="0" fontId="34" fillId="0" borderId="24" xfId="0" applyFont="1" applyBorder="1" applyAlignment="1">
      <alignment horizontal="left" vertical="top" wrapText="1"/>
    </xf>
    <xf numFmtId="0" fontId="34" fillId="0" borderId="82" xfId="0" applyFont="1" applyFill="1" applyBorder="1" applyAlignment="1">
      <alignment horizontal="left" vertical="top" wrapText="1"/>
    </xf>
    <xf numFmtId="0" fontId="34" fillId="0" borderId="77" xfId="0" applyFont="1" applyBorder="1" applyAlignment="1">
      <alignment horizontal="left" vertical="top" wrapText="1"/>
    </xf>
    <xf numFmtId="0" fontId="34" fillId="0" borderId="113" xfId="0" applyFont="1" applyBorder="1" applyAlignment="1">
      <alignment horizontal="left" vertical="top" wrapText="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vertical="center"/>
    </xf>
    <xf numFmtId="0" fontId="0" fillId="0" borderId="16" xfId="0" applyBorder="1" applyAlignment="1">
      <alignment vertical="center"/>
    </xf>
    <xf numFmtId="0" fontId="0" fillId="0" borderId="1" xfId="0" applyBorder="1" applyAlignment="1">
      <alignment vertical="center"/>
    </xf>
    <xf numFmtId="0" fontId="0" fillId="0" borderId="117" xfId="0" applyBorder="1" applyAlignment="1">
      <alignment vertical="center"/>
    </xf>
    <xf numFmtId="0" fontId="61" fillId="0" borderId="82" xfId="0" applyFont="1" applyBorder="1" applyAlignment="1">
      <alignment horizontal="left" vertical="center" wrapText="1"/>
    </xf>
    <xf numFmtId="0" fontId="28" fillId="0" borderId="82" xfId="0" applyFont="1" applyBorder="1" applyAlignment="1">
      <alignment horizontal="left" vertical="center" wrapText="1"/>
    </xf>
    <xf numFmtId="0" fontId="28" fillId="0" borderId="115" xfId="0" applyFont="1" applyBorder="1" applyAlignment="1">
      <alignment horizontal="left" vertical="center" wrapText="1"/>
    </xf>
    <xf numFmtId="0" fontId="34" fillId="0" borderId="114" xfId="0" applyFont="1" applyBorder="1" applyAlignment="1">
      <alignment horizontal="right" vertical="top"/>
    </xf>
    <xf numFmtId="0" fontId="0" fillId="0" borderId="0" xfId="0" applyBorder="1" applyAlignment="1">
      <alignment horizontal="left" vertical="top" wrapText="1"/>
    </xf>
    <xf numFmtId="0" fontId="34" fillId="0" borderId="114" xfId="0" applyNumberFormat="1" applyFont="1" applyBorder="1" applyAlignment="1">
      <alignment horizontal="right" vertical="top" wrapText="1"/>
    </xf>
    <xf numFmtId="0" fontId="0" fillId="0" borderId="118" xfId="0" applyBorder="1" applyAlignment="1">
      <alignment horizontal="right" vertical="top"/>
    </xf>
    <xf numFmtId="0" fontId="0" fillId="0" borderId="1" xfId="0" applyBorder="1" applyAlignment="1">
      <alignment horizontal="left" vertical="top" wrapText="1"/>
    </xf>
    <xf numFmtId="0" fontId="0" fillId="0" borderId="22" xfId="0" applyBorder="1" applyAlignment="1">
      <alignment horizontal="left" vertical="top" wrapText="1"/>
    </xf>
    <xf numFmtId="0" fontId="62" fillId="0" borderId="0" xfId="0" applyFont="1" applyAlignment="1">
      <alignment horizontal="left" vertical="center" wrapText="1" indent="1"/>
    </xf>
    <xf numFmtId="0" fontId="0" fillId="0" borderId="0" xfId="0" applyAlignment="1">
      <alignment horizontal="left" vertical="center" wrapText="1" indent="1"/>
    </xf>
    <xf numFmtId="0" fontId="26" fillId="0" borderId="0" xfId="0" applyFont="1" applyBorder="1" applyAlignment="1">
      <alignment horizontal="left" vertical="center" wrapText="1"/>
    </xf>
    <xf numFmtId="0" fontId="63" fillId="0" borderId="97" xfId="0" applyNumberFormat="1" applyFont="1" applyFill="1" applyBorder="1" applyAlignment="1">
      <alignment horizontal="center" vertical="center"/>
    </xf>
    <xf numFmtId="0" fontId="26" fillId="0" borderId="97" xfId="0" applyFont="1" applyBorder="1" applyAlignment="1">
      <alignment vertical="center"/>
    </xf>
    <xf numFmtId="0" fontId="64" fillId="0" borderId="97" xfId="0" applyFont="1" applyBorder="1" applyAlignment="1">
      <alignment horizontal="center" vertical="center" shrinkToFit="1"/>
    </xf>
    <xf numFmtId="0" fontId="63" fillId="0" borderId="97" xfId="0" applyFont="1" applyFill="1" applyBorder="1" applyAlignment="1">
      <alignment horizontal="center" vertical="center"/>
    </xf>
    <xf numFmtId="0" fontId="58" fillId="0" borderId="0" xfId="0" applyFont="1" applyBorder="1" applyAlignment="1">
      <alignment vertical="top" wrapText="1"/>
    </xf>
    <xf numFmtId="0" fontId="58" fillId="0" borderId="0" xfId="0" applyFont="1" applyAlignment="1">
      <alignment vertical="top" wrapText="1"/>
    </xf>
    <xf numFmtId="0" fontId="26"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wrapText="1"/>
    </xf>
    <xf numFmtId="0" fontId="55" fillId="0" borderId="31" xfId="0" applyFont="1" applyBorder="1" applyAlignment="1">
      <alignment horizontal="left" vertical="center" wrapText="1"/>
    </xf>
    <xf numFmtId="0" fontId="55" fillId="0" borderId="32" xfId="0" applyFont="1" applyBorder="1" applyAlignment="1">
      <alignment horizontal="left" vertical="center" wrapText="1"/>
    </xf>
    <xf numFmtId="0" fontId="55" fillId="0" borderId="32" xfId="0" applyFont="1" applyBorder="1" applyAlignment="1">
      <alignment horizontal="left" vertical="center"/>
    </xf>
    <xf numFmtId="0" fontId="55" fillId="0" borderId="34" xfId="0" applyFont="1" applyBorder="1" applyAlignment="1">
      <alignment horizontal="left" vertical="center"/>
    </xf>
    <xf numFmtId="0" fontId="55" fillId="0" borderId="16" xfId="0" applyFont="1" applyBorder="1" applyAlignment="1">
      <alignment horizontal="left" vertical="center"/>
    </xf>
    <xf numFmtId="0" fontId="55" fillId="0" borderId="1" xfId="0" applyFont="1" applyBorder="1" applyAlignment="1">
      <alignment horizontal="left" vertical="center"/>
    </xf>
    <xf numFmtId="0" fontId="55" fillId="0" borderId="22" xfId="0" applyFont="1" applyBorder="1" applyAlignment="1">
      <alignment horizontal="left" vertical="center"/>
    </xf>
    <xf numFmtId="0" fontId="26" fillId="0" borderId="31"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24" xfId="0" applyBorder="1" applyAlignment="1">
      <alignment vertical="center"/>
    </xf>
    <xf numFmtId="0" fontId="0" fillId="0" borderId="22" xfId="0" applyBorder="1" applyAlignment="1">
      <alignment vertical="center"/>
    </xf>
    <xf numFmtId="0" fontId="62" fillId="0" borderId="92" xfId="0" applyFont="1" applyBorder="1" applyAlignment="1">
      <alignment horizontal="center" vertical="center" shrinkToFit="1"/>
    </xf>
    <xf numFmtId="0" fontId="0" fillId="0" borderId="72" xfId="0" applyBorder="1" applyAlignment="1">
      <alignment horizontal="center" vertical="center" shrinkToFit="1"/>
    </xf>
    <xf numFmtId="0" fontId="62" fillId="0" borderId="71" xfId="0" applyFont="1" applyBorder="1" applyAlignment="1">
      <alignment horizontal="center" vertical="center" shrinkToFit="1"/>
    </xf>
    <xf numFmtId="0" fontId="65" fillId="0" borderId="71" xfId="0" applyFont="1" applyBorder="1" applyAlignment="1">
      <alignment horizontal="center" vertical="center" wrapText="1" shrinkToFit="1"/>
    </xf>
    <xf numFmtId="0" fontId="4" fillId="0" borderId="72" xfId="0" applyFont="1" applyBorder="1" applyAlignment="1">
      <alignment horizontal="center" vertical="center" shrinkToFit="1"/>
    </xf>
    <xf numFmtId="0" fontId="4" fillId="0" borderId="93" xfId="0" applyFont="1" applyBorder="1" applyAlignment="1">
      <alignment horizontal="center" vertical="center" shrinkToFit="1"/>
    </xf>
    <xf numFmtId="0" fontId="66" fillId="0" borderId="70" xfId="0" applyFont="1" applyBorder="1" applyAlignment="1">
      <alignment horizontal="center" vertical="center" shrinkToFit="1"/>
    </xf>
    <xf numFmtId="0" fontId="66" fillId="0" borderId="32" xfId="0" applyFont="1" applyBorder="1" applyAlignment="1">
      <alignment horizontal="center" vertical="center" shrinkToFit="1"/>
    </xf>
    <xf numFmtId="0" fontId="66" fillId="0" borderId="112" xfId="0" applyFont="1" applyBorder="1" applyAlignment="1">
      <alignment horizontal="center" vertical="center" shrinkToFit="1"/>
    </xf>
    <xf numFmtId="0" fontId="62" fillId="0" borderId="72" xfId="0" applyFont="1" applyBorder="1" applyAlignment="1">
      <alignment horizontal="center" vertical="center" shrinkToFit="1"/>
    </xf>
    <xf numFmtId="0" fontId="62" fillId="0" borderId="73" xfId="0" applyFont="1" applyBorder="1" applyAlignment="1">
      <alignment horizontal="center" vertical="center" shrinkToFit="1"/>
    </xf>
    <xf numFmtId="0" fontId="68" fillId="0" borderId="79" xfId="0" applyFont="1" applyBorder="1" applyAlignment="1">
      <alignment horizontal="left" vertical="center" shrinkToFit="1"/>
    </xf>
    <xf numFmtId="0" fontId="68" fillId="0" borderId="85" xfId="0" applyFont="1" applyBorder="1" applyAlignment="1">
      <alignment horizontal="left" vertical="center" shrinkToFit="1"/>
    </xf>
    <xf numFmtId="0" fontId="58" fillId="0" borderId="78" xfId="0" applyFont="1" applyBorder="1" applyAlignment="1">
      <alignment horizontal="left" vertical="center" shrinkToFit="1"/>
    </xf>
    <xf numFmtId="0" fontId="58" fillId="0" borderId="79" xfId="0" applyFont="1" applyBorder="1" applyAlignment="1">
      <alignment horizontal="left" vertical="center" shrinkToFit="1"/>
    </xf>
    <xf numFmtId="0" fontId="58" fillId="0" borderId="80" xfId="0" applyFont="1" applyBorder="1" applyAlignment="1">
      <alignment horizontal="left" vertical="center" shrinkToFit="1"/>
    </xf>
    <xf numFmtId="0" fontId="68" fillId="0" borderId="109" xfId="0" applyFont="1" applyBorder="1" applyAlignment="1">
      <alignment horizontal="center" vertical="center" shrinkToFit="1"/>
    </xf>
    <xf numFmtId="0" fontId="68" fillId="0" borderId="77" xfId="0" applyFont="1" applyBorder="1" applyAlignment="1">
      <alignment horizontal="center" vertical="center" shrinkToFit="1"/>
    </xf>
    <xf numFmtId="0" fontId="68" fillId="0" borderId="84" xfId="0" applyFont="1" applyBorder="1" applyAlignment="1">
      <alignment horizontal="center" vertical="center" shrinkToFit="1"/>
    </xf>
    <xf numFmtId="0" fontId="62" fillId="0" borderId="78" xfId="0" applyFont="1" applyBorder="1" applyAlignment="1">
      <alignment horizontal="center" vertical="center" shrinkToFit="1"/>
    </xf>
    <xf numFmtId="0" fontId="12" fillId="0" borderId="79" xfId="0" applyFont="1" applyBorder="1" applyAlignment="1">
      <alignment horizontal="center" vertical="center" shrinkToFit="1"/>
    </xf>
    <xf numFmtId="178" fontId="34" fillId="0" borderId="78" xfId="0" applyNumberFormat="1" applyFont="1" applyFill="1" applyBorder="1" applyAlignment="1">
      <alignment horizontal="center" vertical="center" shrinkToFit="1"/>
    </xf>
    <xf numFmtId="178" fontId="34" fillId="0" borderId="79" xfId="0" applyNumberFormat="1" applyFont="1" applyFill="1" applyBorder="1" applyAlignment="1">
      <alignment horizontal="center" vertical="center"/>
    </xf>
    <xf numFmtId="178" fontId="34" fillId="0" borderId="85" xfId="0" applyNumberFormat="1" applyFont="1" applyFill="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178" fontId="34" fillId="0" borderId="78" xfId="0" applyNumberFormat="1" applyFont="1" applyBorder="1" applyAlignment="1">
      <alignment horizontal="center" vertical="center" shrinkToFit="1"/>
    </xf>
    <xf numFmtId="178" fontId="34" fillId="0" borderId="79" xfId="0" applyNumberFormat="1" applyFont="1" applyBorder="1" applyAlignment="1">
      <alignment horizontal="center" vertical="center"/>
    </xf>
    <xf numFmtId="178" fontId="34" fillId="0" borderId="85" xfId="0" applyNumberFormat="1" applyFont="1" applyBorder="1" applyAlignment="1">
      <alignment horizontal="center" vertical="center"/>
    </xf>
    <xf numFmtId="0" fontId="52" fillId="0" borderId="110" xfId="0" applyFont="1" applyBorder="1" applyAlignment="1">
      <alignment horizontal="center" vertical="center"/>
    </xf>
    <xf numFmtId="0" fontId="67" fillId="0" borderId="82" xfId="0" applyFont="1" applyBorder="1" applyAlignment="1">
      <alignment horizontal="center" vertical="center"/>
    </xf>
    <xf numFmtId="0" fontId="67" fillId="0" borderId="21" xfId="0" applyFont="1" applyBorder="1" applyAlignment="1">
      <alignment horizontal="center" vertical="center"/>
    </xf>
    <xf numFmtId="0" fontId="67" fillId="0" borderId="0" xfId="0" applyFont="1" applyAlignment="1">
      <alignment horizontal="center" vertical="center"/>
    </xf>
    <xf numFmtId="0" fontId="6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53" fillId="0" borderId="110" xfId="0" applyFont="1" applyBorder="1" applyAlignment="1">
      <alignment horizontal="center" vertical="center" shrinkToFit="1"/>
    </xf>
    <xf numFmtId="0" fontId="0" fillId="0" borderId="115" xfId="0" applyBorder="1" applyAlignment="1">
      <alignment vertical="center"/>
    </xf>
    <xf numFmtId="0" fontId="58" fillId="0" borderId="21" xfId="0" applyFont="1" applyBorder="1" applyAlignment="1">
      <alignment horizontal="right" vertical="top" wrapText="1"/>
    </xf>
    <xf numFmtId="0" fontId="34" fillId="0" borderId="21" xfId="0" applyFont="1" applyBorder="1" applyAlignment="1">
      <alignment horizontal="right" vertical="top"/>
    </xf>
    <xf numFmtId="0" fontId="58" fillId="0" borderId="0" xfId="0" applyFont="1" applyBorder="1" applyAlignment="1">
      <alignment horizontal="left" vertical="top" wrapText="1"/>
    </xf>
    <xf numFmtId="0" fontId="34" fillId="0" borderId="0" xfId="0" applyFont="1" applyBorder="1" applyAlignment="1">
      <alignment horizontal="left" vertical="top"/>
    </xf>
    <xf numFmtId="0" fontId="34" fillId="0" borderId="0" xfId="0" applyFont="1" applyAlignment="1">
      <alignment horizontal="left" vertical="top"/>
    </xf>
    <xf numFmtId="0" fontId="26" fillId="0" borderId="0" xfId="0" applyFont="1" applyBorder="1" applyAlignment="1">
      <alignment horizontal="center" vertical="center"/>
    </xf>
    <xf numFmtId="0" fontId="58" fillId="0" borderId="1" xfId="0" applyFont="1" applyBorder="1" applyAlignment="1">
      <alignment horizontal="left" vertical="center" shrinkToFit="1"/>
    </xf>
    <xf numFmtId="0" fontId="69" fillId="0" borderId="1" xfId="0" applyFont="1" applyBorder="1" applyAlignment="1">
      <alignment horizontal="left" vertical="center" shrinkToFit="1"/>
    </xf>
    <xf numFmtId="0" fontId="34" fillId="0" borderId="31" xfId="0" applyFont="1" applyBorder="1" applyAlignment="1">
      <alignment horizontal="left" vertical="center" wrapText="1"/>
    </xf>
    <xf numFmtId="0" fontId="47" fillId="0" borderId="32" xfId="0" applyFont="1" applyBorder="1" applyAlignment="1">
      <alignment horizontal="left" vertical="center" wrapText="1"/>
    </xf>
    <xf numFmtId="0" fontId="47" fillId="0" borderId="34" xfId="0" applyFont="1" applyBorder="1" applyAlignment="1">
      <alignment horizontal="left" vertical="center" wrapText="1"/>
    </xf>
    <xf numFmtId="0" fontId="55" fillId="0" borderId="21" xfId="0" applyFont="1" applyBorder="1" applyAlignment="1">
      <alignment horizontal="left" vertical="top" wrapText="1"/>
    </xf>
    <xf numFmtId="0" fontId="0" fillId="0" borderId="21" xfId="0" applyBorder="1" applyAlignment="1">
      <alignment horizontal="left" vertical="top" wrapText="1"/>
    </xf>
    <xf numFmtId="0" fontId="70" fillId="0" borderId="81" xfId="0" applyFont="1" applyBorder="1" applyAlignment="1">
      <alignment horizontal="center" wrapText="1"/>
    </xf>
    <xf numFmtId="0" fontId="70" fillId="0" borderId="82" xfId="0" applyFont="1" applyBorder="1" applyAlignment="1">
      <alignment horizontal="center"/>
    </xf>
    <xf numFmtId="0" fontId="26" fillId="0" borderId="119" xfId="0" applyFont="1" applyBorder="1" applyAlignment="1">
      <alignment vertical="center"/>
    </xf>
    <xf numFmtId="0" fontId="0" fillId="0" borderId="119" xfId="0" applyBorder="1" applyAlignment="1">
      <alignment vertical="center"/>
    </xf>
    <xf numFmtId="0" fontId="70" fillId="0" borderId="81" xfId="0" applyFont="1" applyBorder="1" applyAlignment="1">
      <alignment horizontal="center" shrinkToFit="1"/>
    </xf>
    <xf numFmtId="0" fontId="70" fillId="0" borderId="82" xfId="0" applyFont="1" applyBorder="1" applyAlignment="1">
      <alignment horizontal="center" shrinkToFit="1"/>
    </xf>
    <xf numFmtId="0" fontId="62" fillId="0" borderId="114" xfId="0" applyFont="1" applyBorder="1" applyAlignment="1">
      <alignment horizontal="center" vertical="center" wrapText="1"/>
    </xf>
    <xf numFmtId="0" fontId="62" fillId="0" borderId="0" xfId="0" applyFont="1" applyBorder="1" applyAlignment="1">
      <alignment horizontal="center" vertical="center"/>
    </xf>
    <xf numFmtId="0" fontId="62" fillId="0" borderId="114" xfId="0" applyFont="1" applyBorder="1" applyAlignment="1">
      <alignment horizontal="center" vertical="center"/>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66" fillId="0" borderId="114" xfId="0" applyFont="1" applyBorder="1" applyAlignment="1">
      <alignment horizontal="left" vertical="center" wrapText="1" indent="1"/>
    </xf>
    <xf numFmtId="0" fontId="66" fillId="0" borderId="0" xfId="0" applyFont="1" applyBorder="1" applyAlignment="1">
      <alignment horizontal="left" vertical="center" indent="1"/>
    </xf>
    <xf numFmtId="0" fontId="47" fillId="0" borderId="0" xfId="0" applyFont="1" applyBorder="1" applyAlignment="1">
      <alignment horizontal="left" vertical="center" indent="1"/>
    </xf>
    <xf numFmtId="0" fontId="66" fillId="0" borderId="114" xfId="0" applyFont="1" applyBorder="1" applyAlignment="1">
      <alignment horizontal="left" vertical="center" indent="1"/>
    </xf>
    <xf numFmtId="0" fontId="66" fillId="0" borderId="76" xfId="0" applyFont="1" applyBorder="1" applyAlignment="1">
      <alignment horizontal="left" vertical="center" indent="1"/>
    </xf>
    <xf numFmtId="0" fontId="66" fillId="0" borderId="77" xfId="0" applyFont="1" applyBorder="1" applyAlignment="1">
      <alignment horizontal="left" vertical="center" indent="1"/>
    </xf>
    <xf numFmtId="0" fontId="47" fillId="0" borderId="77" xfId="0" applyFont="1" applyBorder="1" applyAlignment="1">
      <alignment horizontal="left" vertical="center" indent="1"/>
    </xf>
    <xf numFmtId="0" fontId="26" fillId="0" borderId="120" xfId="0" applyFont="1" applyBorder="1" applyAlignment="1">
      <alignment vertical="center"/>
    </xf>
    <xf numFmtId="0" fontId="0" fillId="0" borderId="120" xfId="0" applyBorder="1" applyAlignment="1">
      <alignment vertical="center"/>
    </xf>
    <xf numFmtId="0" fontId="26" fillId="0" borderId="32" xfId="0" applyFont="1" applyBorder="1" applyAlignment="1">
      <alignment vertical="center" wrapText="1"/>
    </xf>
    <xf numFmtId="0" fontId="26" fillId="0" borderId="34" xfId="0" applyFont="1" applyBorder="1" applyAlignment="1">
      <alignment vertical="center" wrapText="1"/>
    </xf>
    <xf numFmtId="0" fontId="26" fillId="0" borderId="21" xfId="0" applyFont="1" applyBorder="1" applyAlignment="1">
      <alignment vertical="center" wrapText="1"/>
    </xf>
    <xf numFmtId="0" fontId="26" fillId="0" borderId="0" xfId="0" applyFont="1" applyBorder="1" applyAlignment="1">
      <alignment vertical="center" wrapText="1"/>
    </xf>
    <xf numFmtId="0" fontId="26" fillId="0" borderId="24" xfId="0" applyFont="1" applyBorder="1" applyAlignment="1">
      <alignment vertical="center" wrapText="1"/>
    </xf>
    <xf numFmtId="0" fontId="26" fillId="0" borderId="0" xfId="0" applyFont="1" applyAlignment="1">
      <alignment vertical="center" wrapText="1"/>
    </xf>
    <xf numFmtId="0" fontId="26" fillId="0" borderId="16" xfId="0" applyFont="1" applyBorder="1" applyAlignment="1">
      <alignment vertical="center" wrapText="1"/>
    </xf>
    <xf numFmtId="0" fontId="26" fillId="0" borderId="1" xfId="0" applyFont="1" applyBorder="1" applyAlignment="1">
      <alignment vertical="center" wrapText="1"/>
    </xf>
    <xf numFmtId="0" fontId="26" fillId="0" borderId="22" xfId="0" applyFont="1" applyBorder="1" applyAlignment="1">
      <alignment vertical="center" wrapText="1"/>
    </xf>
    <xf numFmtId="0" fontId="61" fillId="0" borderId="32" xfId="0" applyFont="1" applyBorder="1" applyAlignment="1">
      <alignment horizontal="left" vertical="center" wrapText="1"/>
    </xf>
    <xf numFmtId="0" fontId="61" fillId="0" borderId="34" xfId="0" applyFont="1" applyBorder="1" applyAlignment="1">
      <alignment horizontal="left" vertical="center" wrapText="1"/>
    </xf>
    <xf numFmtId="0" fontId="28" fillId="0" borderId="0" xfId="0" applyFont="1" applyAlignment="1">
      <alignment horizontal="left" vertical="center" wrapText="1"/>
    </xf>
    <xf numFmtId="0" fontId="28" fillId="0" borderId="24" xfId="0" applyFont="1" applyBorder="1" applyAlignment="1">
      <alignment horizontal="left" vertical="center" wrapText="1"/>
    </xf>
    <xf numFmtId="0" fontId="53" fillId="0" borderId="21" xfId="0" applyFont="1" applyBorder="1" applyAlignment="1">
      <alignment horizontal="right" vertical="center" wrapText="1"/>
    </xf>
    <xf numFmtId="0" fontId="0" fillId="0" borderId="21" xfId="0" applyBorder="1" applyAlignment="1">
      <alignment horizontal="righ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61" fillId="0" borderId="24" xfId="0" applyFont="1" applyBorder="1" applyAlignment="1">
      <alignment horizontal="left" vertical="center"/>
    </xf>
    <xf numFmtId="0" fontId="61" fillId="0" borderId="0" xfId="0" applyFont="1" applyAlignment="1">
      <alignment horizontal="left" vertical="center"/>
    </xf>
    <xf numFmtId="0" fontId="0" fillId="0" borderId="16" xfId="0" applyBorder="1" applyAlignment="1">
      <alignment horizontal="right" vertical="center" wrapText="1"/>
    </xf>
    <xf numFmtId="0" fontId="55" fillId="0" borderId="0" xfId="0" applyFont="1" applyBorder="1" applyAlignment="1">
      <alignment horizontal="left" vertical="center" wrapText="1"/>
    </xf>
    <xf numFmtId="0" fontId="55" fillId="0" borderId="0" xfId="0" applyFont="1" applyAlignment="1">
      <alignment horizontal="left" vertical="center"/>
    </xf>
    <xf numFmtId="0" fontId="55" fillId="0" borderId="24" xfId="0" applyFont="1" applyBorder="1" applyAlignment="1">
      <alignment horizontal="left" vertical="center"/>
    </xf>
    <xf numFmtId="0" fontId="0" fillId="0" borderId="16" xfId="0" applyBorder="1" applyAlignment="1">
      <alignment vertical="center" wrapText="1"/>
    </xf>
    <xf numFmtId="0" fontId="0" fillId="0" borderId="1" xfId="0" applyBorder="1" applyAlignment="1">
      <alignment vertical="center" wrapText="1"/>
    </xf>
    <xf numFmtId="0" fontId="0" fillId="0" borderId="22" xfId="0" applyBorder="1" applyAlignment="1">
      <alignment vertical="center" wrapText="1"/>
    </xf>
    <xf numFmtId="0" fontId="55" fillId="0" borderId="34" xfId="0" applyFont="1" applyBorder="1" applyAlignment="1">
      <alignment horizontal="left" vertical="center" wrapText="1"/>
    </xf>
    <xf numFmtId="0" fontId="55" fillId="0" borderId="21" xfId="0" applyFont="1" applyBorder="1" applyAlignment="1">
      <alignment horizontal="left" vertical="center" wrapText="1"/>
    </xf>
    <xf numFmtId="0" fontId="55" fillId="0" borderId="0" xfId="0" applyFont="1" applyAlignment="1">
      <alignment horizontal="left" vertical="center" wrapText="1"/>
    </xf>
    <xf numFmtId="0" fontId="55" fillId="0" borderId="24" xfId="0" applyFont="1" applyBorder="1" applyAlignment="1">
      <alignment horizontal="left" vertical="center" wrapText="1"/>
    </xf>
    <xf numFmtId="0" fontId="55" fillId="0" borderId="0" xfId="0" applyFont="1" applyFill="1" applyBorder="1" applyAlignment="1">
      <alignment horizontal="left" vertical="top" wrapText="1" shrinkToFit="1"/>
    </xf>
    <xf numFmtId="0" fontId="55" fillId="0" borderId="24" xfId="0" applyFont="1" applyFill="1" applyBorder="1" applyAlignment="1">
      <alignment horizontal="left" vertical="top" wrapText="1" shrinkToFit="1"/>
    </xf>
    <xf numFmtId="0" fontId="55" fillId="0" borderId="21" xfId="0" applyFont="1" applyBorder="1" applyAlignment="1">
      <alignment horizontal="right" vertical="top" wrapText="1"/>
    </xf>
    <xf numFmtId="0" fontId="0" fillId="0" borderId="21" xfId="0" applyFont="1" applyBorder="1" applyAlignment="1">
      <alignment horizontal="right" vertical="top"/>
    </xf>
    <xf numFmtId="0" fontId="0" fillId="0" borderId="16" xfId="0" applyFont="1" applyBorder="1" applyAlignment="1">
      <alignment horizontal="right" vertical="top"/>
    </xf>
    <xf numFmtId="0" fontId="55" fillId="0" borderId="0" xfId="0" applyFont="1" applyBorder="1" applyAlignment="1">
      <alignment horizontal="left" vertical="top" wrapText="1"/>
    </xf>
    <xf numFmtId="0" fontId="55" fillId="0" borderId="0" xfId="0" applyFont="1" applyAlignment="1">
      <alignment horizontal="left" vertical="top"/>
    </xf>
    <xf numFmtId="0" fontId="55" fillId="0" borderId="24" xfId="0" applyFont="1" applyBorder="1" applyAlignment="1">
      <alignment horizontal="left" vertical="top"/>
    </xf>
    <xf numFmtId="0" fontId="0" fillId="0" borderId="1" xfId="0" applyBorder="1" applyAlignment="1">
      <alignment horizontal="left" vertical="top"/>
    </xf>
    <xf numFmtId="0" fontId="0" fillId="0" borderId="22" xfId="0" applyBorder="1" applyAlignment="1">
      <alignment horizontal="left" vertical="top"/>
    </xf>
    <xf numFmtId="0" fontId="58" fillId="2" borderId="75" xfId="0" applyFont="1" applyFill="1" applyBorder="1" applyAlignment="1">
      <alignment vertical="center" shrinkToFit="1"/>
    </xf>
    <xf numFmtId="0" fontId="58" fillId="2" borderId="78" xfId="0" applyFont="1" applyFill="1" applyBorder="1" applyAlignment="1">
      <alignment vertical="center" shrinkToFit="1"/>
    </xf>
    <xf numFmtId="0" fontId="41" fillId="0" borderId="85" xfId="0" applyFont="1" applyFill="1" applyBorder="1" applyAlignment="1">
      <alignment vertical="center" shrinkToFit="1"/>
    </xf>
    <xf numFmtId="0" fontId="5" fillId="0" borderId="75" xfId="0" applyFont="1" applyFill="1" applyBorder="1" applyAlignment="1">
      <alignment vertical="center" shrinkToFit="1"/>
    </xf>
    <xf numFmtId="0" fontId="58" fillId="0" borderId="75" xfId="0" applyFont="1" applyFill="1" applyBorder="1" applyAlignment="1">
      <alignment horizontal="left" vertical="center" shrinkToFit="1"/>
    </xf>
    <xf numFmtId="0" fontId="58" fillId="0" borderId="125" xfId="0" applyFont="1" applyFill="1" applyBorder="1" applyAlignment="1">
      <alignment horizontal="left" vertical="center" shrinkToFit="1"/>
    </xf>
    <xf numFmtId="0" fontId="41"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84" xfId="0" applyBorder="1" applyAlignment="1">
      <alignment horizontal="center" vertical="center" shrinkToFit="1"/>
    </xf>
    <xf numFmtId="0" fontId="58" fillId="0" borderId="81" xfId="0" applyFont="1" applyFill="1" applyBorder="1" applyAlignment="1">
      <alignment vertical="center" shrinkToFit="1"/>
    </xf>
    <xf numFmtId="0" fontId="58" fillId="0" borderId="82" xfId="0" applyFont="1" applyFill="1" applyBorder="1" applyAlignment="1">
      <alignment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41" fillId="0" borderId="126" xfId="0" applyFont="1" applyFill="1" applyBorder="1" applyAlignment="1">
      <alignment horizontal="center" vertical="center" shrinkToFit="1"/>
    </xf>
    <xf numFmtId="0" fontId="5" fillId="0" borderId="126" xfId="0" applyFont="1" applyFill="1" applyBorder="1" applyAlignment="1">
      <alignment horizontal="center" vertical="center" shrinkToFit="1"/>
    </xf>
    <xf numFmtId="0" fontId="0" fillId="0" borderId="129" xfId="0" applyBorder="1" applyAlignment="1">
      <alignment horizontal="center" vertical="center" shrinkToFit="1"/>
    </xf>
    <xf numFmtId="0" fontId="58" fillId="0" borderId="126" xfId="0" applyFont="1" applyFill="1" applyBorder="1" applyAlignment="1">
      <alignment horizontal="left" vertical="center" wrapText="1" shrinkToFit="1"/>
    </xf>
    <xf numFmtId="0" fontId="58" fillId="0" borderId="127" xfId="0" applyFont="1" applyFill="1" applyBorder="1" applyAlignment="1">
      <alignment horizontal="left" vertical="center" wrapText="1" shrinkToFit="1"/>
    </xf>
    <xf numFmtId="0" fontId="0" fillId="0" borderId="129" xfId="0" applyBorder="1" applyAlignment="1">
      <alignment horizontal="left" vertical="center" wrapText="1" shrinkToFit="1"/>
    </xf>
    <xf numFmtId="0" fontId="0" fillId="0" borderId="130" xfId="0" applyBorder="1" applyAlignment="1">
      <alignment horizontal="left" vertical="center" wrapText="1" shrinkToFit="1"/>
    </xf>
    <xf numFmtId="0" fontId="48" fillId="0" borderId="0" xfId="0" applyFont="1" applyAlignment="1">
      <alignment vertical="center" shrinkToFit="1"/>
    </xf>
    <xf numFmtId="0" fontId="0" fillId="0" borderId="0" xfId="0" applyAlignment="1">
      <alignment vertical="center" shrinkToFit="1"/>
    </xf>
    <xf numFmtId="0" fontId="41" fillId="0" borderId="121" xfId="0" applyFont="1" applyFill="1" applyBorder="1" applyAlignment="1">
      <alignment horizontal="center" vertical="center" textRotation="255"/>
    </xf>
    <xf numFmtId="0" fontId="5" fillId="0" borderId="123" xfId="0" applyFont="1" applyFill="1" applyBorder="1" applyAlignment="1">
      <alignment vertical="center" textRotation="255"/>
    </xf>
    <xf numFmtId="0" fontId="0" fillId="0" borderId="128" xfId="0" applyBorder="1" applyAlignment="1">
      <alignment vertical="center" textRotation="255"/>
    </xf>
    <xf numFmtId="0" fontId="41" fillId="0" borderId="6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8" fillId="0" borderId="69" xfId="0" applyFont="1" applyFill="1" applyBorder="1" applyAlignment="1">
      <alignment vertical="center" shrinkToFit="1"/>
    </xf>
    <xf numFmtId="0" fontId="58" fillId="0" borderId="71" xfId="0" applyFont="1" applyFill="1" applyBorder="1" applyAlignment="1">
      <alignment vertical="center" shrinkToFit="1"/>
    </xf>
    <xf numFmtId="0" fontId="41" fillId="0" borderId="122" xfId="0" applyFont="1" applyFill="1" applyBorder="1" applyAlignment="1">
      <alignment horizontal="center" vertical="center" textRotation="255"/>
    </xf>
    <xf numFmtId="0" fontId="5" fillId="0" borderId="124" xfId="0" applyFont="1" applyFill="1" applyBorder="1" applyAlignment="1">
      <alignment vertical="center" textRotation="255"/>
    </xf>
    <xf numFmtId="0" fontId="0" fillId="0" borderId="129" xfId="0" applyBorder="1" applyAlignment="1">
      <alignment vertical="center" textRotation="255"/>
    </xf>
    <xf numFmtId="0" fontId="41" fillId="0" borderId="72" xfId="0" applyFont="1" applyFill="1" applyBorder="1" applyAlignment="1">
      <alignment horizontal="center" vertical="center" shrinkToFit="1"/>
    </xf>
    <xf numFmtId="0" fontId="0" fillId="0" borderId="93" xfId="0" applyBorder="1" applyAlignment="1">
      <alignment vertical="center"/>
    </xf>
    <xf numFmtId="0" fontId="58" fillId="0" borderId="71" xfId="0" applyFont="1" applyFill="1" applyBorder="1" applyAlignment="1">
      <alignment horizontal="left" vertical="center" shrinkToFit="1"/>
    </xf>
    <xf numFmtId="0" fontId="0" fillId="0" borderId="72" xfId="0" applyBorder="1" applyAlignment="1">
      <alignment horizontal="left" vertical="center" shrinkToFit="1"/>
    </xf>
    <xf numFmtId="0" fontId="0" fillId="0" borderId="73" xfId="0" applyBorder="1" applyAlignment="1">
      <alignment horizontal="left" vertical="center" shrinkToFit="1"/>
    </xf>
    <xf numFmtId="0" fontId="41" fillId="0" borderId="75"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41" fillId="0" borderId="74" xfId="0" applyFont="1" applyFill="1" applyBorder="1" applyAlignment="1">
      <alignment horizontal="center" vertical="center" shrinkToFit="1"/>
    </xf>
    <xf numFmtId="0" fontId="58" fillId="0" borderId="78" xfId="0" applyFont="1" applyFill="1" applyBorder="1" applyAlignment="1">
      <alignment vertical="center" shrinkToFit="1"/>
    </xf>
    <xf numFmtId="0" fontId="58" fillId="0" borderId="79" xfId="0" applyFont="1" applyFill="1" applyBorder="1" applyAlignment="1">
      <alignment vertical="center" shrinkToFit="1"/>
    </xf>
    <xf numFmtId="0" fontId="34" fillId="0" borderId="79" xfId="0" applyFont="1" applyBorder="1" applyAlignment="1">
      <alignment vertical="center" shrinkToFit="1"/>
    </xf>
    <xf numFmtId="0" fontId="34" fillId="0" borderId="80" xfId="0" applyFont="1" applyBorder="1" applyAlignment="1">
      <alignment vertical="center" shrinkToFit="1"/>
    </xf>
    <xf numFmtId="0" fontId="41" fillId="0" borderId="75" xfId="0" applyFont="1" applyFill="1" applyBorder="1" applyAlignment="1">
      <alignment vertical="center" shrinkToFit="1"/>
    </xf>
    <xf numFmtId="0" fontId="34" fillId="0" borderId="85" xfId="0" applyFont="1" applyBorder="1" applyAlignment="1">
      <alignment vertical="center" shrinkToFit="1"/>
    </xf>
    <xf numFmtId="0" fontId="58" fillId="0" borderId="78" xfId="0" applyFont="1" applyFill="1" applyBorder="1" applyAlignment="1">
      <alignment horizontal="left" vertical="center" shrinkToFit="1"/>
    </xf>
    <xf numFmtId="0" fontId="58" fillId="0" borderId="79" xfId="0" applyFont="1" applyFill="1" applyBorder="1" applyAlignment="1">
      <alignment horizontal="left" vertical="center" shrinkToFit="1"/>
    </xf>
    <xf numFmtId="0" fontId="34" fillId="0" borderId="79" xfId="0" applyFont="1" applyBorder="1" applyAlignment="1">
      <alignment horizontal="left" vertical="center" shrinkToFit="1"/>
    </xf>
    <xf numFmtId="0" fontId="34" fillId="0" borderId="80" xfId="0" applyFont="1" applyBorder="1" applyAlignment="1">
      <alignment horizontal="left" vertical="center" shrinkToFit="1"/>
    </xf>
    <xf numFmtId="0" fontId="58" fillId="0" borderId="75" xfId="0" applyFont="1" applyFill="1" applyBorder="1" applyAlignment="1">
      <alignment vertical="center" shrinkToFit="1"/>
    </xf>
    <xf numFmtId="0" fontId="58" fillId="0" borderId="125" xfId="0" applyFont="1" applyFill="1" applyBorder="1" applyAlignment="1">
      <alignment vertical="center" shrinkToFit="1"/>
    </xf>
    <xf numFmtId="0" fontId="41" fillId="0" borderId="78" xfId="0" applyFont="1" applyFill="1" applyBorder="1" applyAlignment="1">
      <alignment horizontal="center" vertical="center" shrinkToFit="1"/>
    </xf>
    <xf numFmtId="0" fontId="0" fillId="0" borderId="79" xfId="0" applyBorder="1" applyAlignment="1">
      <alignment vertical="center" shrinkToFit="1"/>
    </xf>
    <xf numFmtId="0" fontId="0" fillId="0" borderId="85" xfId="0" applyBorder="1" applyAlignment="1">
      <alignment vertical="center" shrinkToFit="1"/>
    </xf>
    <xf numFmtId="0" fontId="41" fillId="0" borderId="75" xfId="0" applyFont="1" applyFill="1" applyBorder="1" applyAlignment="1">
      <alignment horizontal="center" vertical="center"/>
    </xf>
    <xf numFmtId="0" fontId="58" fillId="0" borderId="78" xfId="0" applyFont="1" applyFill="1" applyBorder="1" applyAlignment="1">
      <alignment horizontal="center" vertical="center" shrinkToFit="1"/>
    </xf>
    <xf numFmtId="0" fontId="58" fillId="0" borderId="79" xfId="0" applyFont="1" applyFill="1" applyBorder="1" applyAlignment="1">
      <alignment horizontal="center" vertical="center" shrinkToFit="1"/>
    </xf>
    <xf numFmtId="0" fontId="58" fillId="0" borderId="85" xfId="0" applyFont="1" applyFill="1" applyBorder="1" applyAlignment="1">
      <alignment horizontal="center" vertical="center" shrinkToFit="1"/>
    </xf>
    <xf numFmtId="0" fontId="58" fillId="0" borderId="85" xfId="0" applyFont="1" applyFill="1" applyBorder="1" applyAlignment="1">
      <alignment horizontal="left" vertical="center" shrinkToFit="1"/>
    </xf>
    <xf numFmtId="0" fontId="0" fillId="0" borderId="86" xfId="0" applyFill="1" applyBorder="1" applyAlignment="1">
      <alignment vertical="center" shrinkToFit="1"/>
    </xf>
    <xf numFmtId="0" fontId="0" fillId="0" borderId="87" xfId="0" applyFill="1" applyBorder="1" applyAlignment="1">
      <alignment vertical="center" shrinkToFit="1"/>
    </xf>
    <xf numFmtId="0" fontId="58" fillId="0" borderId="75" xfId="0" applyFont="1" applyFill="1" applyBorder="1" applyAlignment="1">
      <alignment horizontal="left" vertical="top" wrapText="1" shrinkToFit="1"/>
    </xf>
    <xf numFmtId="0" fontId="34" fillId="0" borderId="75" xfId="0" applyFont="1" applyFill="1" applyBorder="1" applyAlignment="1">
      <alignment horizontal="left" vertical="top" wrapText="1"/>
    </xf>
    <xf numFmtId="0" fontId="34" fillId="0" borderId="125" xfId="0" applyFont="1" applyFill="1" applyBorder="1" applyAlignment="1">
      <alignment horizontal="left" vertical="top" wrapText="1"/>
    </xf>
    <xf numFmtId="0" fontId="34" fillId="0" borderId="87" xfId="0" applyFont="1" applyFill="1" applyBorder="1" applyAlignment="1">
      <alignment horizontal="left" vertical="top" wrapText="1"/>
    </xf>
    <xf numFmtId="0" fontId="34" fillId="0" borderId="131" xfId="0" applyFont="1" applyFill="1" applyBorder="1" applyAlignment="1">
      <alignment horizontal="left" vertical="top" wrapText="1"/>
    </xf>
    <xf numFmtId="0" fontId="41" fillId="0" borderId="74" xfId="0" applyFont="1" applyFill="1" applyBorder="1" applyAlignment="1">
      <alignment vertical="center" textRotation="255"/>
    </xf>
    <xf numFmtId="0" fontId="5" fillId="0" borderId="74" xfId="0" applyFont="1" applyFill="1" applyBorder="1" applyAlignment="1">
      <alignment vertical="center" textRotation="255"/>
    </xf>
    <xf numFmtId="0" fontId="26" fillId="0" borderId="0" xfId="0" applyFont="1" applyAlignment="1">
      <alignment vertical="center"/>
    </xf>
    <xf numFmtId="0" fontId="0" fillId="0" borderId="0" xfId="0" applyFont="1" applyAlignment="1">
      <alignment vertical="center"/>
    </xf>
    <xf numFmtId="0" fontId="41" fillId="0" borderId="121" xfId="0" applyFont="1" applyFill="1" applyBorder="1" applyAlignment="1">
      <alignment vertical="center" textRotation="255" shrinkToFit="1"/>
    </xf>
    <xf numFmtId="0" fontId="5" fillId="0" borderId="123" xfId="0" applyFont="1" applyFill="1" applyBorder="1" applyAlignment="1">
      <alignment vertical="center" textRotation="255" shrinkToFit="1"/>
    </xf>
    <xf numFmtId="0" fontId="0" fillId="0" borderId="123" xfId="0" applyBorder="1" applyAlignment="1">
      <alignment vertical="center" textRotation="255" shrinkToFit="1"/>
    </xf>
    <xf numFmtId="0" fontId="0" fillId="0" borderId="128" xfId="0" applyBorder="1" applyAlignment="1">
      <alignment vertical="center" textRotation="255" shrinkToFit="1"/>
    </xf>
    <xf numFmtId="0" fontId="41" fillId="0" borderId="71" xfId="0" applyFont="1" applyFill="1" applyBorder="1" applyAlignment="1">
      <alignment horizontal="center" vertical="center"/>
    </xf>
    <xf numFmtId="0" fontId="58" fillId="0" borderId="71" xfId="0" applyFont="1" applyFill="1" applyBorder="1" applyAlignment="1">
      <alignment horizontal="center" vertical="center" shrinkToFit="1"/>
    </xf>
    <xf numFmtId="0" fontId="34" fillId="0" borderId="72" xfId="0" applyFont="1" applyBorder="1" applyAlignment="1">
      <alignment vertical="center" shrinkToFit="1"/>
    </xf>
    <xf numFmtId="0" fontId="34" fillId="0" borderId="93" xfId="0" applyFont="1" applyBorder="1" applyAlignment="1">
      <alignment vertical="center" shrinkToFit="1"/>
    </xf>
    <xf numFmtId="0" fontId="41" fillId="0" borderId="71" xfId="0" applyFont="1" applyFill="1" applyBorder="1" applyAlignment="1">
      <alignment horizontal="center" vertical="center" shrinkToFit="1"/>
    </xf>
    <xf numFmtId="0" fontId="0" fillId="0" borderId="93" xfId="0" applyBorder="1" applyAlignment="1">
      <alignment horizontal="center" vertical="center" shrinkToFit="1"/>
    </xf>
    <xf numFmtId="0" fontId="34" fillId="0" borderId="72" xfId="0" applyFont="1" applyBorder="1" applyAlignment="1">
      <alignment horizontal="center" vertical="center" shrinkToFit="1"/>
    </xf>
    <xf numFmtId="0" fontId="34" fillId="0" borderId="73" xfId="0" applyFont="1" applyBorder="1" applyAlignment="1">
      <alignment horizontal="center" vertical="center" shrinkToFit="1"/>
    </xf>
    <xf numFmtId="0" fontId="41" fillId="0" borderId="81" xfId="0" applyFont="1" applyFill="1" applyBorder="1" applyAlignment="1">
      <alignment horizontal="center" vertical="center"/>
    </xf>
    <xf numFmtId="0" fontId="41" fillId="0" borderId="82" xfId="0" applyFont="1" applyFill="1" applyBorder="1" applyAlignment="1">
      <alignment horizontal="center" vertical="center"/>
    </xf>
    <xf numFmtId="0" fontId="41" fillId="0" borderId="83" xfId="0" applyFont="1" applyFill="1" applyBorder="1" applyAlignment="1">
      <alignment horizontal="center" vertical="center"/>
    </xf>
    <xf numFmtId="0" fontId="41" fillId="0" borderId="11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16" xfId="0" applyFont="1" applyFill="1" applyBorder="1" applyAlignment="1">
      <alignment horizontal="center" vertical="center"/>
    </xf>
    <xf numFmtId="0" fontId="0" fillId="0" borderId="114" xfId="0" applyBorder="1" applyAlignment="1">
      <alignment horizontal="center" vertical="center"/>
    </xf>
    <xf numFmtId="0" fontId="0" fillId="0" borderId="116" xfId="0" applyBorder="1" applyAlignment="1">
      <alignment horizontal="center" vertical="center"/>
    </xf>
    <xf numFmtId="0" fontId="41" fillId="0" borderId="78" xfId="0" applyFont="1" applyFill="1" applyBorder="1" applyAlignment="1">
      <alignment horizontal="center" vertical="center"/>
    </xf>
    <xf numFmtId="0" fontId="41" fillId="0" borderId="88" xfId="0" applyFont="1" applyFill="1" applyBorder="1" applyAlignment="1">
      <alignment horizontal="center" vertical="center"/>
    </xf>
    <xf numFmtId="0" fontId="58" fillId="0" borderId="88" xfId="0" applyFont="1" applyFill="1" applyBorder="1" applyAlignment="1">
      <alignment horizontal="left" vertical="center" shrinkToFit="1"/>
    </xf>
    <xf numFmtId="0" fontId="34" fillId="0" borderId="89" xfId="0" applyFont="1" applyBorder="1" applyAlignment="1">
      <alignment horizontal="left" vertical="center" shrinkToFit="1"/>
    </xf>
    <xf numFmtId="0" fontId="34" fillId="0" borderId="91" xfId="0" applyFont="1" applyBorder="1" applyAlignment="1">
      <alignment horizontal="left" vertical="center" shrinkToFit="1"/>
    </xf>
    <xf numFmtId="0" fontId="38" fillId="0" borderId="1" xfId="0" applyFont="1" applyBorder="1" applyAlignment="1">
      <alignment vertical="center"/>
    </xf>
    <xf numFmtId="0" fontId="41" fillId="0" borderId="132" xfId="0" applyFont="1" applyBorder="1" applyAlignment="1">
      <alignment horizontal="center" vertical="center"/>
    </xf>
    <xf numFmtId="0" fontId="26" fillId="0" borderId="133" xfId="0" applyFont="1" applyBorder="1" applyAlignment="1">
      <alignment vertical="center"/>
    </xf>
    <xf numFmtId="0" fontId="41" fillId="0" borderId="133" xfId="0" applyFont="1" applyBorder="1" applyAlignment="1">
      <alignment horizontal="center" vertical="center"/>
    </xf>
    <xf numFmtId="0" fontId="26" fillId="0" borderId="133" xfId="0" applyFont="1"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41" fillId="0" borderId="74" xfId="0" applyFont="1" applyFill="1" applyBorder="1" applyAlignment="1">
      <alignment vertical="center" wrapText="1"/>
    </xf>
    <xf numFmtId="0" fontId="5" fillId="0" borderId="75" xfId="0" applyFont="1" applyFill="1" applyBorder="1" applyAlignment="1">
      <alignment vertical="center" wrapText="1"/>
    </xf>
    <xf numFmtId="0" fontId="5" fillId="0" borderId="74" xfId="0" applyFont="1" applyFill="1" applyBorder="1" applyAlignment="1">
      <alignment vertical="center" wrapText="1"/>
    </xf>
    <xf numFmtId="0" fontId="5" fillId="0" borderId="86" xfId="0" applyFont="1" applyFill="1" applyBorder="1" applyAlignment="1">
      <alignment vertical="center" wrapText="1"/>
    </xf>
    <xf numFmtId="0" fontId="5" fillId="0" borderId="87" xfId="0" applyFont="1" applyFill="1" applyBorder="1" applyAlignment="1">
      <alignment vertical="center" wrapText="1"/>
    </xf>
    <xf numFmtId="0" fontId="41" fillId="0" borderId="92" xfId="0" applyFont="1" applyBorder="1" applyAlignment="1">
      <alignment horizontal="center" vertical="center" shrinkToFit="1"/>
    </xf>
    <xf numFmtId="0" fontId="58" fillId="0" borderId="71" xfId="0" applyFont="1" applyBorder="1" applyAlignment="1">
      <alignment horizontal="left" vertical="center" shrinkToFit="1"/>
    </xf>
    <xf numFmtId="0" fontId="34" fillId="0" borderId="72" xfId="0" applyFont="1" applyBorder="1" applyAlignment="1">
      <alignment horizontal="left" vertical="center" shrinkToFit="1"/>
    </xf>
    <xf numFmtId="0" fontId="34" fillId="0" borderId="93" xfId="0" applyFont="1" applyBorder="1" applyAlignment="1">
      <alignment horizontal="left" vertical="center" shrinkToFit="1"/>
    </xf>
    <xf numFmtId="0" fontId="34" fillId="0" borderId="73" xfId="0" applyFont="1" applyBorder="1" applyAlignment="1">
      <alignment horizontal="left" vertical="center" shrinkToFit="1"/>
    </xf>
    <xf numFmtId="0" fontId="41" fillId="0" borderId="74" xfId="0" applyFont="1" applyBorder="1" applyAlignment="1">
      <alignment horizontal="center" vertical="center" textRotation="255" shrinkToFit="1"/>
    </xf>
    <xf numFmtId="0" fontId="5" fillId="0" borderId="74" xfId="0" applyFont="1" applyBorder="1" applyAlignment="1">
      <alignment vertical="center" textRotation="255" shrinkToFit="1"/>
    </xf>
    <xf numFmtId="0" fontId="5" fillId="0" borderId="135" xfId="0" applyFont="1" applyBorder="1" applyAlignment="1">
      <alignment vertical="center" textRotation="255" shrinkToFit="1"/>
    </xf>
    <xf numFmtId="0" fontId="41" fillId="0" borderId="78" xfId="0" applyFont="1" applyBorder="1" applyAlignment="1">
      <alignment horizontal="left" vertical="center"/>
    </xf>
    <xf numFmtId="0" fontId="41" fillId="0" borderId="81" xfId="0" applyFont="1" applyBorder="1" applyAlignment="1">
      <alignment horizontal="center" vertical="center" wrapText="1"/>
    </xf>
    <xf numFmtId="0" fontId="0" fillId="0" borderId="114" xfId="0" applyBorder="1" applyAlignment="1">
      <alignment vertical="center"/>
    </xf>
    <xf numFmtId="0" fontId="0" fillId="0" borderId="76" xfId="0" applyBorder="1" applyAlignment="1">
      <alignment vertical="center"/>
    </xf>
    <xf numFmtId="0" fontId="34" fillId="0" borderId="85" xfId="0" applyFont="1" applyBorder="1" applyAlignment="1">
      <alignment horizontal="left" vertical="center" shrinkToFit="1"/>
    </xf>
    <xf numFmtId="0" fontId="41" fillId="0" borderId="81" xfId="0" applyFont="1" applyBorder="1" applyAlignment="1">
      <alignment horizontal="left" vertical="center"/>
    </xf>
    <xf numFmtId="0" fontId="41" fillId="0" borderId="78" xfId="0" applyFont="1" applyBorder="1" applyAlignment="1">
      <alignment horizontal="center" vertical="center"/>
    </xf>
    <xf numFmtId="0" fontId="41" fillId="0" borderId="94" xfId="0" applyFont="1" applyBorder="1" applyAlignment="1">
      <alignment horizontal="center" vertical="center" shrinkToFit="1"/>
    </xf>
    <xf numFmtId="0" fontId="58" fillId="0" borderId="81" xfId="0" applyFont="1" applyBorder="1" applyAlignment="1">
      <alignment horizontal="left" vertical="center" shrinkToFit="1"/>
    </xf>
    <xf numFmtId="0" fontId="34" fillId="0" borderId="82" xfId="0" applyFont="1" applyBorder="1" applyAlignment="1">
      <alignment horizontal="left" vertical="center" shrinkToFit="1"/>
    </xf>
    <xf numFmtId="0" fontId="34" fillId="0" borderId="83" xfId="0" applyFont="1" applyBorder="1" applyAlignment="1">
      <alignment horizontal="left" vertical="center" shrinkToFit="1"/>
    </xf>
    <xf numFmtId="0" fontId="34" fillId="0" borderId="115" xfId="0" applyFont="1" applyBorder="1" applyAlignment="1">
      <alignment horizontal="left" vertical="center" shrinkToFit="1"/>
    </xf>
    <xf numFmtId="0" fontId="34" fillId="0" borderId="79" xfId="0" applyFont="1" applyFill="1" applyBorder="1" applyAlignment="1">
      <alignment horizontal="left" vertical="center" shrinkToFit="1"/>
    </xf>
    <xf numFmtId="0" fontId="34" fillId="0" borderId="80" xfId="0" applyFont="1" applyFill="1" applyBorder="1" applyAlignment="1">
      <alignment horizontal="left" vertical="center" shrinkToFit="1"/>
    </xf>
    <xf numFmtId="0" fontId="41" fillId="0" borderId="95" xfId="0" applyFont="1" applyBorder="1" applyAlignment="1">
      <alignment vertical="center"/>
    </xf>
    <xf numFmtId="0" fontId="0" fillId="0" borderId="90" xfId="0" applyBorder="1" applyAlignment="1">
      <alignment vertical="center"/>
    </xf>
    <xf numFmtId="0" fontId="58" fillId="0" borderId="88" xfId="0" applyFont="1" applyBorder="1" applyAlignment="1">
      <alignment horizontal="left" vertical="center" shrinkToFit="1"/>
    </xf>
    <xf numFmtId="0" fontId="34" fillId="0" borderId="90" xfId="0" applyFont="1" applyBorder="1" applyAlignment="1">
      <alignment horizontal="left" vertical="center" shrinkToFit="1"/>
    </xf>
    <xf numFmtId="0" fontId="38" fillId="0" borderId="1" xfId="0" applyFont="1" applyBorder="1" applyAlignment="1">
      <alignment horizontal="left" vertical="center" wrapText="1"/>
    </xf>
    <xf numFmtId="0" fontId="41" fillId="0" borderId="74" xfId="0" applyFont="1" applyBorder="1" applyAlignment="1">
      <alignment horizontal="center" vertical="center" wrapText="1" shrinkToFit="1"/>
    </xf>
    <xf numFmtId="0" fontId="41" fillId="0" borderId="75" xfId="0" applyFont="1" applyBorder="1" applyAlignment="1">
      <alignment horizontal="center" vertical="center" wrapText="1" shrinkToFit="1"/>
    </xf>
    <xf numFmtId="0" fontId="41" fillId="0" borderId="78" xfId="0" applyFont="1" applyBorder="1" applyAlignment="1">
      <alignment vertical="center" shrinkToFit="1"/>
    </xf>
    <xf numFmtId="0" fontId="41" fillId="0" borderId="74" xfId="0" applyFont="1" applyBorder="1" applyAlignment="1">
      <alignment horizontal="center" vertical="center" wrapText="1"/>
    </xf>
    <xf numFmtId="0" fontId="41" fillId="0" borderId="75" xfId="0" applyFont="1" applyBorder="1" applyAlignment="1">
      <alignment horizontal="center" vertical="center" wrapText="1"/>
    </xf>
    <xf numFmtId="0" fontId="0" fillId="0" borderId="75" xfId="0" applyBorder="1" applyAlignment="1">
      <alignment vertical="center"/>
    </xf>
    <xf numFmtId="0" fontId="41" fillId="0" borderId="75" xfId="0" applyFont="1" applyBorder="1" applyAlignment="1">
      <alignment horizontal="center" vertical="center" shrinkToFit="1"/>
    </xf>
    <xf numFmtId="0" fontId="41" fillId="0" borderId="75" xfId="0" applyFont="1" applyBorder="1" applyAlignment="1">
      <alignment vertical="center"/>
    </xf>
    <xf numFmtId="0" fontId="58" fillId="0" borderId="78" xfId="0" applyFont="1" applyBorder="1" applyAlignment="1">
      <alignment horizontal="center" vertical="center" wrapText="1"/>
    </xf>
    <xf numFmtId="0" fontId="58" fillId="0" borderId="75" xfId="0" applyFont="1" applyBorder="1" applyAlignment="1">
      <alignment horizontal="left" vertical="center" shrinkToFit="1"/>
    </xf>
    <xf numFmtId="0" fontId="58" fillId="0" borderId="125" xfId="0" applyFont="1" applyBorder="1" applyAlignment="1">
      <alignment horizontal="left" vertical="center" shrinkToFit="1"/>
    </xf>
    <xf numFmtId="0" fontId="41" fillId="0" borderId="132" xfId="0" applyFont="1" applyBorder="1" applyAlignment="1">
      <alignment horizontal="center" vertical="center" wrapText="1"/>
    </xf>
    <xf numFmtId="0" fontId="41" fillId="0" borderId="133" xfId="0" applyFont="1" applyBorder="1" applyAlignment="1">
      <alignment horizontal="center" vertical="center" wrapText="1"/>
    </xf>
    <xf numFmtId="0" fontId="0" fillId="0" borderId="133" xfId="0" applyBorder="1" applyAlignment="1">
      <alignment vertical="center"/>
    </xf>
    <xf numFmtId="0" fontId="41" fillId="0" borderId="133" xfId="0" applyFont="1" applyBorder="1" applyAlignment="1">
      <alignment horizontal="center" vertical="center" shrinkToFit="1"/>
    </xf>
    <xf numFmtId="0" fontId="41" fillId="0" borderId="133" xfId="0" applyFont="1" applyBorder="1" applyAlignment="1">
      <alignment vertical="center"/>
    </xf>
    <xf numFmtId="0" fontId="41" fillId="0" borderId="133" xfId="0" applyFont="1" applyBorder="1" applyAlignment="1">
      <alignment horizontal="right" vertical="center" wrapText="1" indent="1"/>
    </xf>
    <xf numFmtId="0" fontId="41" fillId="0" borderId="133" xfId="0" applyFont="1" applyBorder="1" applyAlignment="1">
      <alignment horizontal="right" vertical="center" indent="1"/>
    </xf>
    <xf numFmtId="0" fontId="41" fillId="0" borderId="134" xfId="0" applyFont="1" applyBorder="1" applyAlignment="1">
      <alignment horizontal="right" vertical="center" indent="1"/>
    </xf>
    <xf numFmtId="0" fontId="41" fillId="0" borderId="128" xfId="0" applyFont="1" applyBorder="1" applyAlignment="1">
      <alignment horizontal="center" vertical="center" wrapText="1"/>
    </xf>
    <xf numFmtId="0" fontId="41" fillId="0" borderId="129" xfId="0" applyFont="1" applyBorder="1" applyAlignment="1">
      <alignment horizontal="center" vertical="center" wrapText="1"/>
    </xf>
    <xf numFmtId="0" fontId="0" fillId="0" borderId="129" xfId="0" applyBorder="1" applyAlignment="1">
      <alignment vertical="center"/>
    </xf>
    <xf numFmtId="0" fontId="41" fillId="0" borderId="129" xfId="0" applyFont="1" applyBorder="1" applyAlignment="1">
      <alignment horizontal="center" vertical="center" shrinkToFit="1"/>
    </xf>
    <xf numFmtId="0" fontId="41" fillId="0" borderId="129" xfId="0" applyFont="1" applyBorder="1" applyAlignment="1">
      <alignment vertical="center"/>
    </xf>
    <xf numFmtId="0" fontId="58" fillId="0" borderId="129" xfId="0" applyFont="1" applyBorder="1" applyAlignment="1">
      <alignment horizontal="center" vertical="center" wrapText="1"/>
    </xf>
    <xf numFmtId="0" fontId="58" fillId="0" borderId="129" xfId="0" applyFont="1" applyBorder="1" applyAlignment="1">
      <alignment vertical="center"/>
    </xf>
    <xf numFmtId="0" fontId="58" fillId="0" borderId="75" xfId="0" applyFont="1" applyBorder="1" applyAlignment="1">
      <alignment horizontal="center" vertical="center" wrapText="1"/>
    </xf>
    <xf numFmtId="0" fontId="58" fillId="0" borderId="75" xfId="0" applyFont="1" applyBorder="1" applyAlignment="1">
      <alignment vertical="center"/>
    </xf>
    <xf numFmtId="0" fontId="58" fillId="0" borderId="129" xfId="0" applyFont="1" applyBorder="1" applyAlignment="1">
      <alignment horizontal="left" vertical="center" shrinkToFit="1"/>
    </xf>
    <xf numFmtId="0" fontId="58" fillId="0" borderId="130" xfId="0" applyFont="1" applyBorder="1" applyAlignment="1">
      <alignment horizontal="left" vertical="center" shrinkToFit="1"/>
    </xf>
    <xf numFmtId="0" fontId="58" fillId="0" borderId="75" xfId="0" applyFont="1" applyBorder="1" applyAlignment="1">
      <alignment horizontal="center" vertical="center" textRotation="255" wrapText="1"/>
    </xf>
    <xf numFmtId="0" fontId="41" fillId="0" borderId="75" xfId="0" applyFont="1" applyBorder="1" applyAlignment="1">
      <alignment horizontal="center" vertical="center"/>
    </xf>
    <xf numFmtId="0" fontId="0" fillId="0" borderId="75" xfId="0" applyBorder="1" applyAlignment="1">
      <alignment horizontal="center" vertical="center"/>
    </xf>
    <xf numFmtId="0" fontId="41" fillId="0" borderId="74" xfId="0" applyFont="1" applyBorder="1" applyAlignment="1">
      <alignment horizontal="center" vertical="center" textRotation="255" wrapText="1"/>
    </xf>
    <xf numFmtId="0" fontId="41" fillId="0" borderId="114" xfId="0" applyFont="1" applyBorder="1" applyAlignment="1">
      <alignment horizontal="center" vertical="center" wrapText="1"/>
    </xf>
    <xf numFmtId="0" fontId="58" fillId="0" borderId="87" xfId="0" applyFont="1" applyBorder="1" applyAlignment="1">
      <alignment horizontal="center" vertical="center" textRotation="255" wrapText="1"/>
    </xf>
    <xf numFmtId="0" fontId="58" fillId="0" borderId="87" xfId="0" applyFont="1" applyBorder="1" applyAlignment="1">
      <alignment vertical="center"/>
    </xf>
    <xf numFmtId="0" fontId="58" fillId="0" borderId="87" xfId="0" applyFont="1" applyBorder="1" applyAlignment="1">
      <alignment horizontal="left" vertical="center" shrinkToFit="1"/>
    </xf>
    <xf numFmtId="0" fontId="58" fillId="0" borderId="131" xfId="0" applyFont="1" applyBorder="1" applyAlignment="1">
      <alignment horizontal="left" vertical="center" shrinkToFit="1"/>
    </xf>
    <xf numFmtId="0" fontId="41" fillId="0" borderId="86" xfId="0" applyFont="1" applyBorder="1" applyAlignment="1">
      <alignment horizontal="center" vertical="center" wrapText="1"/>
    </xf>
    <xf numFmtId="0" fontId="41" fillId="0" borderId="87" xfId="0" applyFont="1" applyBorder="1" applyAlignment="1">
      <alignment horizontal="center" vertical="center" wrapText="1"/>
    </xf>
    <xf numFmtId="0" fontId="0" fillId="0" borderId="87" xfId="0" applyBorder="1" applyAlignment="1">
      <alignment horizontal="center" vertical="center"/>
    </xf>
  </cellXfs>
  <cellStyles count="2">
    <cellStyle name="パーセント" xfId="1" builtinId="5"/>
    <cellStyle name="標準" xfId="0" builtinId="0"/>
  </cellStyles>
  <dxfs count="8">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971550</xdr:colOff>
          <xdr:row>0</xdr:row>
          <xdr:rowOff>85725</xdr:rowOff>
        </xdr:from>
        <xdr:to>
          <xdr:col>7</xdr:col>
          <xdr:colOff>342900</xdr:colOff>
          <xdr:row>0</xdr:row>
          <xdr:rowOff>266700</xdr:rowOff>
        </xdr:to>
        <xdr:pic>
          <xdr:nvPicPr>
            <xdr:cNvPr id="2" name="図 12"/>
            <xdr:cNvPicPr>
              <a:picLocks noChangeAspect="1" noChangeArrowheads="1"/>
              <a:extLst>
                <a:ext uri="{84589F7E-364E-4C9E-8A38-B11213B215E9}">
                  <a14:cameraTool cellRange="$AD$2:$AG$2" spid="_x0000_s1049"/>
                </a:ext>
              </a:extLst>
            </xdr:cNvPicPr>
          </xdr:nvPicPr>
          <xdr:blipFill>
            <a:blip xmlns:r="http://schemas.openxmlformats.org/officeDocument/2006/relationships" r:embed="rId1"/>
            <a:srcRect/>
            <a:stretch>
              <a:fillRect/>
            </a:stretch>
          </xdr:blipFill>
          <xdr:spPr bwMode="auto">
            <a:xfrm>
              <a:off x="3124200" y="85725"/>
              <a:ext cx="5762625" cy="1809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219129</xdr:colOff>
      <xdr:row>132</xdr:row>
      <xdr:rowOff>165640</xdr:rowOff>
    </xdr:from>
    <xdr:to>
      <xdr:col>28</xdr:col>
      <xdr:colOff>125167</xdr:colOff>
      <xdr:row>133</xdr:row>
      <xdr:rowOff>184683</xdr:rowOff>
    </xdr:to>
    <xdr:sp macro="" textlink="">
      <xdr:nvSpPr>
        <xdr:cNvPr id="80" name="テキスト ボックス 79"/>
        <xdr:cNvSpPr txBox="1"/>
      </xdr:nvSpPr>
      <xdr:spPr bwMode="auto">
        <a:xfrm>
          <a:off x="5915079" y="27683365"/>
          <a:ext cx="1144288" cy="238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a:latin typeface="HGSｺﾞｼｯｸE" panose="020B0900000000000000" pitchFamily="50" charset="-128"/>
              <a:ea typeface="HGSｺﾞｼｯｸE" panose="020B0900000000000000" pitchFamily="50" charset="-128"/>
            </a:rPr>
            <a:t>倒壊しにくい家</a:t>
          </a:r>
        </a:p>
      </xdr:txBody>
    </xdr:sp>
    <xdr:clientData/>
  </xdr:twoCellAnchor>
  <xdr:twoCellAnchor>
    <xdr:from>
      <xdr:col>24</xdr:col>
      <xdr:colOff>2380</xdr:colOff>
      <xdr:row>74</xdr:row>
      <xdr:rowOff>7144</xdr:rowOff>
    </xdr:from>
    <xdr:to>
      <xdr:col>24</xdr:col>
      <xdr:colOff>2380</xdr:colOff>
      <xdr:row>76</xdr:row>
      <xdr:rowOff>994</xdr:rowOff>
    </xdr:to>
    <xdr:cxnSp macro="">
      <xdr:nvCxnSpPr>
        <xdr:cNvPr id="81" name="直線矢印コネクタ 80"/>
        <xdr:cNvCxnSpPr/>
      </xdr:nvCxnSpPr>
      <xdr:spPr>
        <a:xfrm>
          <a:off x="5945980" y="15713869"/>
          <a:ext cx="0" cy="432000"/>
        </a:xfrm>
        <a:prstGeom prst="straightConnector1">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9123</xdr:colOff>
      <xdr:row>74</xdr:row>
      <xdr:rowOff>153793</xdr:rowOff>
    </xdr:from>
    <xdr:to>
      <xdr:col>25</xdr:col>
      <xdr:colOff>117123</xdr:colOff>
      <xdr:row>75</xdr:row>
      <xdr:rowOff>75543</xdr:rowOff>
    </xdr:to>
    <xdr:sp macro="" textlink="">
      <xdr:nvSpPr>
        <xdr:cNvPr id="82" name="二等辺三角形 81"/>
        <xdr:cNvSpPr/>
      </xdr:nvSpPr>
      <xdr:spPr>
        <a:xfrm rot="16200000">
          <a:off x="6183960" y="15876931"/>
          <a:ext cx="140825" cy="108000"/>
        </a:xfrm>
        <a:prstGeom prst="triangl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125</xdr:row>
      <xdr:rowOff>209550</xdr:rowOff>
    </xdr:from>
    <xdr:to>
      <xdr:col>28</xdr:col>
      <xdr:colOff>152400</xdr:colOff>
      <xdr:row>129</xdr:row>
      <xdr:rowOff>180975</xdr:rowOff>
    </xdr:to>
    <xdr:grpSp>
      <xdr:nvGrpSpPr>
        <xdr:cNvPr id="83" name="グループ化 22"/>
        <xdr:cNvGrpSpPr>
          <a:grpSpLocks/>
        </xdr:cNvGrpSpPr>
      </xdr:nvGrpSpPr>
      <xdr:grpSpPr bwMode="auto">
        <a:xfrm>
          <a:off x="5448300" y="26479500"/>
          <a:ext cx="1638300" cy="847725"/>
          <a:chOff x="5172075" y="25136475"/>
          <a:chExt cx="1638504" cy="855345"/>
        </a:xfrm>
      </xdr:grpSpPr>
      <xdr:grpSp>
        <xdr:nvGrpSpPr>
          <xdr:cNvPr id="84" name="グループ化 26"/>
          <xdr:cNvGrpSpPr>
            <a:grpSpLocks/>
          </xdr:cNvGrpSpPr>
        </xdr:nvGrpSpPr>
        <xdr:grpSpPr bwMode="auto">
          <a:xfrm>
            <a:off x="5684553" y="25136475"/>
            <a:ext cx="1126026" cy="758684"/>
            <a:chOff x="5684553" y="25136475"/>
            <a:chExt cx="1126026" cy="758684"/>
          </a:xfrm>
        </xdr:grpSpPr>
        <xdr:sp macro="" textlink="">
          <xdr:nvSpPr>
            <xdr:cNvPr id="90" name="正方形/長方形 89"/>
            <xdr:cNvSpPr/>
          </xdr:nvSpPr>
          <xdr:spPr bwMode="auto">
            <a:xfrm>
              <a:off x="5686489" y="25713112"/>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領域ｂ</a:t>
              </a:r>
            </a:p>
          </xdr:txBody>
        </xdr:sp>
        <xdr:sp macro="" textlink="">
          <xdr:nvSpPr>
            <xdr:cNvPr id="91" name="正方形/長方形 90"/>
            <xdr:cNvSpPr/>
          </xdr:nvSpPr>
          <xdr:spPr bwMode="auto">
            <a:xfrm>
              <a:off x="5686489" y="25136475"/>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領域ａ</a:t>
              </a:r>
            </a:p>
          </xdr:txBody>
        </xdr:sp>
        <xdr:grpSp>
          <xdr:nvGrpSpPr>
            <xdr:cNvPr id="92" name="グループ化 91"/>
            <xdr:cNvGrpSpPr>
              <a:grpSpLocks/>
            </xdr:cNvGrpSpPr>
          </xdr:nvGrpSpPr>
          <xdr:grpSpPr bwMode="auto">
            <a:xfrm>
              <a:off x="5686425" y="25136475"/>
              <a:ext cx="1123952" cy="758190"/>
              <a:chOff x="5667710" y="25347742"/>
              <a:chExt cx="1116539" cy="755690"/>
            </a:xfrm>
          </xdr:grpSpPr>
          <xdr:sp macro="" textlink="">
            <xdr:nvSpPr>
              <xdr:cNvPr id="93" name="正方形/長方形 92"/>
              <xdr:cNvSpPr/>
            </xdr:nvSpPr>
            <xdr:spPr>
              <a:xfrm>
                <a:off x="5667774" y="25347742"/>
                <a:ext cx="274437"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領域イ</a:t>
                </a:r>
              </a:p>
            </xdr:txBody>
          </xdr:sp>
          <xdr:sp macro="" textlink="">
            <xdr:nvSpPr>
              <xdr:cNvPr id="94" name="正方形/長方形 93"/>
              <xdr:cNvSpPr/>
            </xdr:nvSpPr>
            <xdr:spPr>
              <a:xfrm>
                <a:off x="6519476" y="25347742"/>
                <a:ext cx="264974"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HGSｺﾞｼｯｸM" panose="020B0600000000000000" pitchFamily="50" charset="-128"/>
                    <a:ea typeface="HGSｺﾞｼｯｸM" panose="020B0600000000000000" pitchFamily="50" charset="-128"/>
                    <a:cs typeface="+mn-cs"/>
                  </a:rPr>
                  <a:t>領域</a:t>
                </a:r>
                <a:r>
                  <a:rPr kumimoji="1" lang="ja-JP" altLang="en-US" sz="900">
                    <a:solidFill>
                      <a:schemeClr val="tx1"/>
                    </a:solidFill>
                    <a:latin typeface="HGSｺﾞｼｯｸM" panose="020B0600000000000000" pitchFamily="50" charset="-128"/>
                    <a:ea typeface="HGSｺﾞｼｯｸM" panose="020B0600000000000000" pitchFamily="50" charset="-128"/>
                    <a:cs typeface="+mn-cs"/>
                  </a:rPr>
                  <a:t>ロ</a:t>
                </a:r>
                <a:endParaRPr kumimoji="1" lang="ja-JP" altLang="ja-JP" sz="900">
                  <a:solidFill>
                    <a:schemeClr val="tx1"/>
                  </a:solidFill>
                  <a:latin typeface="HGSｺﾞｼｯｸM" panose="020B0600000000000000" pitchFamily="50" charset="-128"/>
                  <a:ea typeface="HGSｺﾞｼｯｸM" panose="020B0600000000000000" pitchFamily="50" charset="-128"/>
                  <a:cs typeface="+mn-cs"/>
                </a:endParaRPr>
              </a:p>
            </xdr:txBody>
          </xdr:sp>
        </xdr:grpSp>
      </xdr:grpSp>
      <xdr:grpSp>
        <xdr:nvGrpSpPr>
          <xdr:cNvPr id="85" name="グループ化 15"/>
          <xdr:cNvGrpSpPr>
            <a:grpSpLocks/>
          </xdr:cNvGrpSpPr>
        </xdr:nvGrpSpPr>
        <xdr:grpSpPr bwMode="auto">
          <a:xfrm>
            <a:off x="5172075" y="25414605"/>
            <a:ext cx="542925" cy="577215"/>
            <a:chOff x="8486776" y="25136476"/>
            <a:chExt cx="547685" cy="575748"/>
          </a:xfrm>
        </xdr:grpSpPr>
        <xdr:cxnSp macro="">
          <xdr:nvCxnSpPr>
            <xdr:cNvPr id="86" name="直線矢印コネクタ 85"/>
            <xdr:cNvCxnSpPr/>
          </xdr:nvCxnSpPr>
          <xdr:spPr>
            <a:xfrm flipV="1">
              <a:off x="8611702" y="25338363"/>
              <a:ext cx="0" cy="239655"/>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8611702" y="25587604"/>
              <a:ext cx="240243" cy="0"/>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88" name="テキスト ボックス 87"/>
            <xdr:cNvSpPr txBox="1"/>
          </xdr:nvSpPr>
          <xdr:spPr>
            <a:xfrm>
              <a:off x="8486776" y="25137053"/>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Y</a:t>
              </a:r>
              <a:endParaRPr kumimoji="1" lang="ja-JP" altLang="en-US" sz="900">
                <a:latin typeface="HGSｺﾞｼｯｸM" panose="020B0600000000000000" pitchFamily="50" charset="-128"/>
                <a:ea typeface="HGSｺﾞｼｯｸM" panose="020B0600000000000000" pitchFamily="50" charset="-128"/>
              </a:endParaRPr>
            </a:p>
          </xdr:txBody>
        </xdr:sp>
        <xdr:sp macro="" textlink="">
          <xdr:nvSpPr>
            <xdr:cNvPr id="89" name="テキスト ボックス 88"/>
            <xdr:cNvSpPr txBox="1"/>
          </xdr:nvSpPr>
          <xdr:spPr>
            <a:xfrm>
              <a:off x="8784677" y="25472569"/>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X</a:t>
              </a:r>
              <a:endParaRPr kumimoji="1" lang="ja-JP" altLang="en-US" sz="900">
                <a:latin typeface="HGSｺﾞｼｯｸM" panose="020B0600000000000000" pitchFamily="50" charset="-128"/>
                <a:ea typeface="HGSｺﾞｼｯｸM" panose="020B0600000000000000" pitchFamily="50" charset="-128"/>
              </a:endParaRPr>
            </a:p>
          </xdr:txBody>
        </xdr:sp>
      </xdr:grpSp>
    </xdr:grpSp>
    <xdr:clientData/>
  </xdr:twoCellAnchor>
  <xdr:twoCellAnchor>
    <xdr:from>
      <xdr:col>24</xdr:col>
      <xdr:colOff>85725</xdr:colOff>
      <xdr:row>133</xdr:row>
      <xdr:rowOff>161925</xdr:rowOff>
    </xdr:from>
    <xdr:to>
      <xdr:col>28</xdr:col>
      <xdr:colOff>85725</xdr:colOff>
      <xdr:row>137</xdr:row>
      <xdr:rowOff>0</xdr:rowOff>
    </xdr:to>
    <xdr:grpSp>
      <xdr:nvGrpSpPr>
        <xdr:cNvPr id="95" name="グループ化 28"/>
        <xdr:cNvGrpSpPr>
          <a:grpSpLocks/>
        </xdr:cNvGrpSpPr>
      </xdr:nvGrpSpPr>
      <xdr:grpSpPr bwMode="auto">
        <a:xfrm>
          <a:off x="6029325" y="28184475"/>
          <a:ext cx="990600" cy="714375"/>
          <a:chOff x="547687" y="541605"/>
          <a:chExt cx="4581836" cy="3372304"/>
        </a:xfrm>
      </xdr:grpSpPr>
      <xdr:sp macro="" textlink="">
        <xdr:nvSpPr>
          <xdr:cNvPr id="96" name="フリーフォーム 95"/>
          <xdr:cNvSpPr/>
        </xdr:nvSpPr>
        <xdr:spPr>
          <a:xfrm>
            <a:off x="2398044" y="1575778"/>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97" name="直線コネクタ 96"/>
          <xdr:cNvCxnSpPr/>
        </xdr:nvCxnSpPr>
        <xdr:spPr>
          <a:xfrm>
            <a:off x="1296641" y="1395922"/>
            <a:ext cx="0" cy="89928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xdr:cNvCxnSpPr/>
        </xdr:nvCxnSpPr>
        <xdr:spPr>
          <a:xfrm>
            <a:off x="4116232" y="1395922"/>
            <a:ext cx="0" cy="7194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98"/>
          <xdr:cNvSpPr txBox="1"/>
        </xdr:nvSpPr>
        <xdr:spPr>
          <a:xfrm>
            <a:off x="988248" y="3779017"/>
            <a:ext cx="3700714" cy="134892"/>
          </a:xfrm>
          <a:prstGeom prst="rect">
            <a:avLst/>
          </a:prstGeom>
          <a:solidFill>
            <a:schemeClr val="bg1">
              <a:lumMod val="8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0" name="直線コネクタ 99"/>
          <xdr:cNvCxnSpPr/>
        </xdr:nvCxnSpPr>
        <xdr:spPr>
          <a:xfrm>
            <a:off x="988248"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a:xfrm>
            <a:off x="4688962"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テキスト ボックス 101"/>
          <xdr:cNvSpPr txBox="1"/>
        </xdr:nvSpPr>
        <xdr:spPr>
          <a:xfrm>
            <a:off x="3455391" y="2699880"/>
            <a:ext cx="616786" cy="1169065"/>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3" name="テキスト ボックス 102"/>
          <xdr:cNvSpPr txBox="1"/>
        </xdr:nvSpPr>
        <xdr:spPr>
          <a:xfrm>
            <a:off x="3411335" y="3868945"/>
            <a:ext cx="704898" cy="44964"/>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4" name="直線コネクタ 103"/>
          <xdr:cNvCxnSpPr/>
        </xdr:nvCxnSpPr>
        <xdr:spPr>
          <a:xfrm>
            <a:off x="547687" y="3913909"/>
            <a:ext cx="458183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テキスト ボックス 104"/>
          <xdr:cNvSpPr txBox="1"/>
        </xdr:nvSpPr>
        <xdr:spPr>
          <a:xfrm>
            <a:off x="3411335" y="2609951"/>
            <a:ext cx="704898" cy="89928"/>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6" name="テキスト ボックス 105"/>
          <xdr:cNvSpPr txBox="1"/>
        </xdr:nvSpPr>
        <xdr:spPr>
          <a:xfrm>
            <a:off x="1560978"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7" name="テキスト ボックス 106"/>
          <xdr:cNvSpPr txBox="1"/>
        </xdr:nvSpPr>
        <xdr:spPr>
          <a:xfrm>
            <a:off x="2177763"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8" name="テキスト ボックス 107"/>
          <xdr:cNvSpPr txBox="1"/>
        </xdr:nvSpPr>
        <xdr:spPr>
          <a:xfrm>
            <a:off x="1472865" y="1440886"/>
            <a:ext cx="440561" cy="314748"/>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9" name="フリーフォーム 108"/>
          <xdr:cNvSpPr/>
        </xdr:nvSpPr>
        <xdr:spPr>
          <a:xfrm>
            <a:off x="679855" y="1440886"/>
            <a:ext cx="4317499" cy="1303958"/>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0" name="フリーフォーム 109"/>
          <xdr:cNvSpPr/>
        </xdr:nvSpPr>
        <xdr:spPr>
          <a:xfrm>
            <a:off x="2265876" y="631533"/>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1" name="フリーフォーム 110"/>
          <xdr:cNvSpPr/>
        </xdr:nvSpPr>
        <xdr:spPr>
          <a:xfrm>
            <a:off x="988248" y="541605"/>
            <a:ext cx="3436377" cy="989209"/>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2" name="テキスト ボックス 111"/>
          <xdr:cNvSpPr txBox="1"/>
        </xdr:nvSpPr>
        <xdr:spPr>
          <a:xfrm>
            <a:off x="1428809" y="1395922"/>
            <a:ext cx="528673" cy="0"/>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19</xdr:col>
      <xdr:colOff>238125</xdr:colOff>
      <xdr:row>21</xdr:row>
      <xdr:rowOff>38100</xdr:rowOff>
    </xdr:from>
    <xdr:to>
      <xdr:col>28</xdr:col>
      <xdr:colOff>19050</xdr:colOff>
      <xdr:row>27</xdr:row>
      <xdr:rowOff>142875</xdr:rowOff>
    </xdr:to>
    <xdr:pic>
      <xdr:nvPicPr>
        <xdr:cNvPr id="113" name="図 56" descr="キャラクターmono 濃"/>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4648200"/>
          <a:ext cx="2009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2</xdr:row>
      <xdr:rowOff>85725</xdr:rowOff>
    </xdr:from>
    <xdr:to>
      <xdr:col>10</xdr:col>
      <xdr:colOff>123825</xdr:colOff>
      <xdr:row>6</xdr:row>
      <xdr:rowOff>76200</xdr:rowOff>
    </xdr:to>
    <xdr:pic>
      <xdr:nvPicPr>
        <xdr:cNvPr id="114" name="図 54" descr="Nbai_rogo_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533400"/>
          <a:ext cx="24860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212911</xdr:colOff>
      <xdr:row>142</xdr:row>
      <xdr:rowOff>156882</xdr:rowOff>
    </xdr:from>
    <xdr:to>
      <xdr:col>28</xdr:col>
      <xdr:colOff>137734</xdr:colOff>
      <xdr:row>143</xdr:row>
      <xdr:rowOff>171281</xdr:rowOff>
    </xdr:to>
    <xdr:pic>
      <xdr:nvPicPr>
        <xdr:cNvPr id="115" name="図 1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61211" y="29722482"/>
          <a:ext cx="1410723" cy="233474"/>
        </a:xfrm>
        <a:prstGeom prst="rect">
          <a:avLst/>
        </a:prstGeom>
      </xdr:spPr>
    </xdr:pic>
    <xdr:clientData/>
  </xdr:twoCellAnchor>
  <xdr:twoCellAnchor>
    <xdr:from>
      <xdr:col>20</xdr:col>
      <xdr:colOff>115957</xdr:colOff>
      <xdr:row>146</xdr:row>
      <xdr:rowOff>0</xdr:rowOff>
    </xdr:from>
    <xdr:to>
      <xdr:col>28</xdr:col>
      <xdr:colOff>147431</xdr:colOff>
      <xdr:row>146</xdr:row>
      <xdr:rowOff>142875</xdr:rowOff>
    </xdr:to>
    <xdr:grpSp>
      <xdr:nvGrpSpPr>
        <xdr:cNvPr id="116" name="グループ化 3"/>
        <xdr:cNvGrpSpPr>
          <a:grpSpLocks/>
        </xdr:cNvGrpSpPr>
      </xdr:nvGrpSpPr>
      <xdr:grpSpPr bwMode="auto">
        <a:xfrm>
          <a:off x="5068957" y="30727650"/>
          <a:ext cx="2012674" cy="142875"/>
          <a:chOff x="4103830" y="28130500"/>
          <a:chExt cx="2011978" cy="144000"/>
        </a:xfrm>
      </xdr:grpSpPr>
      <xdr:sp macro="" textlink="">
        <xdr:nvSpPr>
          <xdr:cNvPr id="117" name="テキスト ボックス 116"/>
          <xdr:cNvSpPr txBox="1"/>
        </xdr:nvSpPr>
        <xdr:spPr>
          <a:xfrm>
            <a:off x="4103830" y="28130500"/>
            <a:ext cx="1508983" cy="144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ＭＳ Ｐ明朝" panose="02020600040205080304" pitchFamily="18" charset="-128"/>
                <a:ea typeface="ＭＳ Ｐ明朝" panose="02020600040205080304" pitchFamily="18" charset="-128"/>
              </a:rPr>
              <a:t>推進協　実施業者一覧</a:t>
            </a:r>
          </a:p>
        </xdr:txBody>
      </xdr:sp>
      <xdr:sp macro="" textlink="">
        <xdr:nvSpPr>
          <xdr:cNvPr id="118" name="テキスト ボックス 117"/>
          <xdr:cNvSpPr txBox="1"/>
        </xdr:nvSpPr>
        <xdr:spPr>
          <a:xfrm>
            <a:off x="5612814" y="28130500"/>
            <a:ext cx="502994" cy="144000"/>
          </a:xfrm>
          <a:prstGeom prst="rect">
            <a:avLst/>
          </a:prstGeom>
          <a:solidFill>
            <a:schemeClr val="tx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900">
                <a:solidFill>
                  <a:schemeClr val="bg1"/>
                </a:solidFill>
                <a:latin typeface="ＭＳ Ｐ明朝" panose="02020600040205080304" pitchFamily="18" charset="-128"/>
                <a:ea typeface="ＭＳ Ｐ明朝" panose="02020600040205080304" pitchFamily="18" charset="-128"/>
              </a:rPr>
              <a:t>検索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40"/>
  <sheetViews>
    <sheetView tabSelected="1" view="pageBreakPreview" topLeftCell="A16" zoomScaleNormal="100" zoomScaleSheetLayoutView="100" workbookViewId="0">
      <selection activeCell="C83" sqref="C83"/>
    </sheetView>
  </sheetViews>
  <sheetFormatPr defaultRowHeight="13.5"/>
  <cols>
    <col min="1" max="1" width="20.875" style="360" customWidth="1"/>
    <col min="2" max="2" width="7.375" style="360" customWidth="1"/>
    <col min="3" max="3" width="37.5" style="360" customWidth="1"/>
    <col min="4" max="4" width="19.375" style="360" customWidth="1"/>
    <col min="5" max="28" width="9" style="361"/>
    <col min="29" max="29" width="12.25" style="361" customWidth="1"/>
    <col min="30" max="30" width="14.875" style="361" customWidth="1"/>
    <col min="31" max="33" width="20.25" style="361" customWidth="1"/>
    <col min="34" max="35" width="9" style="361"/>
    <col min="36" max="36" width="10.25" style="361" bestFit="1" customWidth="1"/>
    <col min="37" max="41" width="9" style="361"/>
    <col min="42" max="42" width="15.25" style="361" customWidth="1"/>
    <col min="43" max="78" width="9" style="361"/>
    <col min="79" max="16384" width="9" style="360"/>
  </cols>
  <sheetData>
    <row r="1" spans="1:56" ht="25.5" customHeight="1" thickBot="1">
      <c r="A1" s="413" t="s">
        <v>0</v>
      </c>
      <c r="B1" s="414"/>
      <c r="C1" s="360" t="s">
        <v>906</v>
      </c>
      <c r="D1" s="1"/>
      <c r="E1" s="2"/>
      <c r="F1" s="2"/>
      <c r="G1" s="2"/>
      <c r="H1" s="2"/>
      <c r="I1" s="2"/>
      <c r="J1" s="2"/>
      <c r="K1" s="2"/>
      <c r="L1" s="2"/>
      <c r="M1" s="2"/>
      <c r="N1" s="2"/>
      <c r="O1" s="2"/>
      <c r="P1" s="2"/>
      <c r="Q1" s="2"/>
      <c r="R1" s="2"/>
      <c r="S1" s="2"/>
      <c r="T1" s="2"/>
      <c r="U1" s="2"/>
      <c r="V1" s="2"/>
      <c r="W1" s="2"/>
      <c r="X1" s="2"/>
      <c r="Y1" s="2"/>
      <c r="Z1" s="2"/>
      <c r="AA1" s="2"/>
      <c r="AB1" s="2"/>
      <c r="AC1" s="2"/>
      <c r="AD1" s="3"/>
      <c r="AE1" s="4"/>
      <c r="AF1" s="5"/>
      <c r="AG1" s="6"/>
      <c r="AH1" s="2"/>
      <c r="AI1" s="2"/>
      <c r="AJ1" s="2"/>
      <c r="AK1" s="2"/>
      <c r="AL1" s="2"/>
      <c r="AM1" s="2"/>
      <c r="AN1" s="2"/>
      <c r="AO1" s="2"/>
      <c r="AP1" s="2"/>
      <c r="AQ1" s="2"/>
      <c r="AR1" s="2"/>
      <c r="AS1" s="2"/>
      <c r="AT1" s="2"/>
      <c r="AU1" s="2"/>
      <c r="AV1" s="2"/>
      <c r="AW1" s="2"/>
      <c r="AX1" s="2"/>
      <c r="AY1" s="2"/>
      <c r="AZ1" s="2"/>
      <c r="BA1" s="2"/>
      <c r="BB1" s="2"/>
    </row>
    <row r="2" spans="1:56" ht="14.25" thickBot="1">
      <c r="A2" s="8" t="s">
        <v>1</v>
      </c>
      <c r="B2" s="9"/>
      <c r="C2" s="10" t="s">
        <v>2</v>
      </c>
      <c r="D2" s="11" t="s">
        <v>3</v>
      </c>
      <c r="E2" s="2"/>
      <c r="F2" s="2"/>
      <c r="G2" s="2"/>
      <c r="H2" s="2"/>
      <c r="I2" s="2"/>
      <c r="J2" s="2"/>
      <c r="K2" s="2"/>
      <c r="L2" s="2"/>
      <c r="M2" s="2"/>
      <c r="N2" s="2"/>
      <c r="O2" s="2"/>
      <c r="P2" s="2"/>
      <c r="Q2" s="2"/>
      <c r="R2" s="2"/>
      <c r="S2" s="2"/>
      <c r="T2" s="2"/>
      <c r="U2" s="2"/>
      <c r="V2" s="2"/>
      <c r="W2" s="2"/>
      <c r="X2" s="2"/>
      <c r="Y2" s="2"/>
      <c r="Z2" s="2"/>
      <c r="AA2" s="2"/>
      <c r="AB2" s="2"/>
      <c r="AC2" s="2"/>
      <c r="AD2" s="12" t="s">
        <v>4</v>
      </c>
      <c r="AE2" s="13" t="s">
        <v>5</v>
      </c>
      <c r="AF2" s="14" t="s">
        <v>6</v>
      </c>
      <c r="AG2" s="15" t="s">
        <v>7</v>
      </c>
      <c r="AH2" s="2"/>
      <c r="AI2" s="2"/>
      <c r="AJ2" s="2"/>
      <c r="AK2" s="2"/>
      <c r="AL2" s="2"/>
      <c r="AM2" s="2"/>
      <c r="AN2" s="2"/>
      <c r="AO2" s="2"/>
      <c r="AP2" s="2"/>
      <c r="AQ2" s="2"/>
      <c r="AR2" s="2"/>
      <c r="AS2" s="2"/>
      <c r="AT2" s="2"/>
      <c r="AU2" s="2"/>
      <c r="AV2" s="2"/>
      <c r="AW2" s="2"/>
      <c r="AX2" s="2"/>
      <c r="AY2" s="2"/>
      <c r="AZ2" s="2"/>
      <c r="BA2" s="2"/>
      <c r="BB2" s="2"/>
    </row>
    <row r="3" spans="1:56" ht="14.25" customHeight="1" thickBot="1">
      <c r="A3" s="415" t="s">
        <v>8</v>
      </c>
      <c r="B3" s="416"/>
      <c r="C3" s="362"/>
      <c r="D3" s="16"/>
      <c r="E3" s="401" t="s">
        <v>9</v>
      </c>
      <c r="F3" s="401"/>
      <c r="G3" s="401"/>
      <c r="H3" s="40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6" ht="14.25" thickBot="1">
      <c r="A4" s="17" t="s">
        <v>10</v>
      </c>
      <c r="B4" s="16"/>
      <c r="C4" s="16"/>
      <c r="D4" s="18"/>
      <c r="E4" s="402"/>
      <c r="F4" s="402"/>
      <c r="G4" s="402"/>
      <c r="H4" s="40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6" ht="14.25" thickBot="1">
      <c r="A5" s="19" t="s">
        <v>11</v>
      </c>
      <c r="B5" s="20"/>
      <c r="C5" s="21"/>
      <c r="D5" s="22" t="str">
        <f>IF(C5="","!入力してください","")</f>
        <v>!入力してください</v>
      </c>
      <c r="E5" s="402"/>
      <c r="F5" s="402"/>
      <c r="G5" s="402"/>
      <c r="H5" s="40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6" ht="14.25" thickBot="1">
      <c r="A6" s="19" t="s">
        <v>12</v>
      </c>
      <c r="B6" s="20"/>
      <c r="C6" s="23"/>
      <c r="D6" s="22" t="str">
        <f t="shared" ref="D6:D11" si="0">IF(C6="","!入力してください","")</f>
        <v>!入力してください</v>
      </c>
      <c r="E6" s="402"/>
      <c r="F6" s="402"/>
      <c r="G6" s="402"/>
      <c r="H6" s="402"/>
      <c r="I6" s="2"/>
      <c r="J6" s="2"/>
      <c r="K6" s="2"/>
      <c r="L6" s="2"/>
      <c r="M6" s="2"/>
      <c r="N6" s="2"/>
      <c r="O6" s="2"/>
      <c r="P6" s="2"/>
      <c r="Q6" s="2"/>
      <c r="R6" s="2"/>
      <c r="S6" s="2"/>
      <c r="T6" s="2"/>
      <c r="U6" s="2"/>
      <c r="V6" s="2"/>
      <c r="W6" s="2"/>
      <c r="X6" s="2"/>
      <c r="Y6" s="2"/>
      <c r="Z6" s="2"/>
      <c r="AA6" s="2"/>
      <c r="AB6" s="2"/>
      <c r="AC6" s="24" t="s">
        <v>13</v>
      </c>
      <c r="AD6" s="24" t="s">
        <v>14</v>
      </c>
      <c r="AE6" s="2" t="s">
        <v>15</v>
      </c>
      <c r="AF6" s="2" t="s">
        <v>16</v>
      </c>
      <c r="AG6" s="25" t="s">
        <v>17</v>
      </c>
      <c r="AH6" s="2" t="s">
        <v>18</v>
      </c>
      <c r="AI6" s="2" t="s">
        <v>19</v>
      </c>
      <c r="AJ6" s="2"/>
      <c r="AK6" s="2" t="s">
        <v>20</v>
      </c>
      <c r="AL6" s="2"/>
      <c r="AM6" s="2" t="s">
        <v>21</v>
      </c>
      <c r="AN6" s="2" t="s">
        <v>22</v>
      </c>
      <c r="AO6" s="2" t="s">
        <v>23</v>
      </c>
      <c r="AP6" s="2" t="s">
        <v>24</v>
      </c>
      <c r="AQ6" s="26" t="s">
        <v>25</v>
      </c>
      <c r="AR6" s="2" t="s">
        <v>26</v>
      </c>
      <c r="AS6" s="2" t="s">
        <v>27</v>
      </c>
      <c r="AT6" s="2"/>
      <c r="AU6" s="2"/>
      <c r="AV6" s="2"/>
      <c r="AW6" s="2"/>
      <c r="AX6" s="2"/>
      <c r="AY6" s="2"/>
      <c r="AZ6" s="2"/>
      <c r="BA6" s="361" t="s">
        <v>28</v>
      </c>
    </row>
    <row r="7" spans="1:56" ht="14.25" thickBot="1">
      <c r="A7" s="19" t="s">
        <v>29</v>
      </c>
      <c r="B7" s="20"/>
      <c r="C7" s="27"/>
      <c r="D7" s="22" t="str">
        <f t="shared" si="0"/>
        <v>!入力してください</v>
      </c>
      <c r="E7" s="417" t="s">
        <v>30</v>
      </c>
      <c r="F7" s="418"/>
      <c r="G7" s="418"/>
      <c r="H7" s="418"/>
      <c r="I7" s="2"/>
      <c r="J7" s="2"/>
      <c r="K7" s="2"/>
      <c r="L7" s="2"/>
      <c r="M7" s="2"/>
      <c r="N7" s="2"/>
      <c r="O7" s="2"/>
      <c r="P7" s="2"/>
      <c r="Q7" s="2"/>
      <c r="R7" s="2"/>
      <c r="S7" s="2"/>
      <c r="T7" s="2"/>
      <c r="U7" s="2"/>
      <c r="V7" s="2"/>
      <c r="W7" s="2"/>
      <c r="X7" s="2"/>
      <c r="Y7" s="2"/>
      <c r="Z7" s="2"/>
      <c r="AA7" s="2"/>
      <c r="AB7" s="2"/>
      <c r="AC7" s="2"/>
      <c r="AD7" s="2"/>
      <c r="AE7" s="2"/>
      <c r="AF7" s="2"/>
      <c r="AG7" s="28" t="s">
        <v>31</v>
      </c>
      <c r="AH7" s="2"/>
      <c r="AI7" s="2"/>
      <c r="AJ7" s="2"/>
      <c r="AK7" s="2"/>
      <c r="AL7" s="2"/>
      <c r="AM7" s="2"/>
      <c r="AN7" s="2"/>
      <c r="AO7" s="2"/>
      <c r="AP7" s="2" t="s">
        <v>32</v>
      </c>
      <c r="AQ7" s="29"/>
      <c r="AR7" s="2"/>
      <c r="AS7" s="2" t="s">
        <v>33</v>
      </c>
      <c r="AT7" s="2"/>
      <c r="AU7" s="2"/>
      <c r="AV7" s="2"/>
      <c r="AW7" s="2"/>
      <c r="AX7" s="2"/>
      <c r="AY7" s="2"/>
      <c r="AZ7" s="2"/>
      <c r="BA7" s="30" t="s">
        <v>34</v>
      </c>
      <c r="BB7" s="31" t="str">
        <f>IF(C13=0,"",C13)</f>
        <v/>
      </c>
      <c r="BC7" s="263" t="s">
        <v>35</v>
      </c>
      <c r="BD7" s="32" t="s">
        <v>36</v>
      </c>
    </row>
    <row r="8" spans="1:56" ht="14.25" thickBot="1">
      <c r="A8" s="419" t="s">
        <v>37</v>
      </c>
      <c r="B8" s="420"/>
      <c r="C8" s="33"/>
      <c r="D8" s="22" t="str">
        <f t="shared" si="0"/>
        <v>!入力してください</v>
      </c>
      <c r="E8" s="403" t="s">
        <v>38</v>
      </c>
      <c r="F8" s="402"/>
      <c r="G8" s="402"/>
      <c r="H8" s="402"/>
      <c r="I8" s="2"/>
      <c r="J8" s="2"/>
      <c r="K8" s="2"/>
      <c r="L8" s="2"/>
      <c r="M8" s="2"/>
      <c r="N8" s="2"/>
      <c r="O8" s="2"/>
      <c r="P8" s="2"/>
      <c r="Q8" s="2"/>
      <c r="R8" s="2"/>
      <c r="S8" s="2"/>
      <c r="T8" s="2"/>
      <c r="U8" s="2"/>
      <c r="V8" s="2"/>
      <c r="W8" s="2"/>
      <c r="X8" s="2"/>
      <c r="Y8" s="2"/>
      <c r="Z8" s="2"/>
      <c r="AA8" s="2"/>
      <c r="AB8" s="2"/>
      <c r="AC8" s="2" t="s">
        <v>39</v>
      </c>
      <c r="AD8" s="2" t="s">
        <v>40</v>
      </c>
      <c r="AE8" s="35" t="s">
        <v>41</v>
      </c>
      <c r="AF8" s="35" t="s">
        <v>42</v>
      </c>
      <c r="AG8" s="36" t="s">
        <v>43</v>
      </c>
      <c r="AH8" s="24" t="s">
        <v>44</v>
      </c>
      <c r="AI8" s="24" t="s">
        <v>45</v>
      </c>
      <c r="AJ8" s="2"/>
      <c r="AK8" s="2" t="s">
        <v>46</v>
      </c>
      <c r="AL8" s="2">
        <v>950</v>
      </c>
      <c r="AM8" s="2" t="s">
        <v>47</v>
      </c>
      <c r="AN8" s="2" t="s">
        <v>48</v>
      </c>
      <c r="AO8" s="2" t="s">
        <v>48</v>
      </c>
      <c r="AP8" s="2" t="s">
        <v>49</v>
      </c>
      <c r="AQ8" s="37" t="s">
        <v>50</v>
      </c>
      <c r="AR8" s="2"/>
      <c r="AS8" s="2" t="s">
        <v>51</v>
      </c>
      <c r="AT8" s="2"/>
      <c r="AU8" s="2"/>
      <c r="AV8" s="2"/>
      <c r="AW8" s="2"/>
      <c r="AX8" s="2"/>
      <c r="AY8" s="2"/>
      <c r="AZ8" s="2"/>
      <c r="BA8" s="30" t="s">
        <v>52</v>
      </c>
      <c r="BB8" s="31" t="str">
        <f>IF(C14=0,"",IF(C14="","",C14))</f>
        <v/>
      </c>
      <c r="BC8" s="263" t="s">
        <v>53</v>
      </c>
      <c r="BD8" s="32" t="s">
        <v>36</v>
      </c>
    </row>
    <row r="9" spans="1:56" ht="14.25" thickBot="1">
      <c r="A9" s="38" t="s">
        <v>54</v>
      </c>
      <c r="B9" s="39"/>
      <c r="C9" s="40"/>
      <c r="D9" s="22" t="str">
        <f>IF(C9="","!入力してください","")</f>
        <v>!入力してください</v>
      </c>
      <c r="E9" s="404" t="s">
        <v>55</v>
      </c>
      <c r="F9" s="402"/>
      <c r="G9" s="402"/>
      <c r="H9" s="402"/>
      <c r="I9" s="2"/>
      <c r="J9" s="2"/>
      <c r="K9" s="2"/>
      <c r="L9" s="2"/>
      <c r="M9" s="2"/>
      <c r="N9" s="2"/>
      <c r="O9" s="2"/>
      <c r="P9" s="2"/>
      <c r="Q9" s="2"/>
      <c r="R9" s="2"/>
      <c r="S9" s="2"/>
      <c r="T9" s="2"/>
      <c r="U9" s="2"/>
      <c r="V9" s="2"/>
      <c r="W9" s="2"/>
      <c r="X9" s="2"/>
      <c r="Y9" s="2"/>
      <c r="Z9" s="2"/>
      <c r="AA9" s="2"/>
      <c r="AB9" s="2"/>
      <c r="AC9" s="2" t="s">
        <v>56</v>
      </c>
      <c r="AD9" s="2" t="s">
        <v>57</v>
      </c>
      <c r="AE9" s="35" t="s">
        <v>58</v>
      </c>
      <c r="AF9" s="35" t="s">
        <v>59</v>
      </c>
      <c r="AG9" s="42" t="s">
        <v>60</v>
      </c>
      <c r="AH9" s="2" t="s">
        <v>61</v>
      </c>
      <c r="AI9" s="24" t="s">
        <v>62</v>
      </c>
      <c r="AJ9" s="2" t="s">
        <v>63</v>
      </c>
      <c r="AK9" s="2" t="s">
        <v>64</v>
      </c>
      <c r="AL9" s="2">
        <v>950</v>
      </c>
      <c r="AM9" s="2" t="s">
        <v>65</v>
      </c>
      <c r="AN9" s="2" t="s">
        <v>66</v>
      </c>
      <c r="AO9" s="2" t="s">
        <v>66</v>
      </c>
      <c r="AP9" s="2" t="s">
        <v>67</v>
      </c>
      <c r="AQ9" s="43" t="s">
        <v>68</v>
      </c>
      <c r="AR9" s="2"/>
      <c r="AS9" s="2"/>
      <c r="AT9" s="2"/>
      <c r="AU9" s="2"/>
      <c r="AV9" s="2"/>
      <c r="AW9" s="2"/>
      <c r="AX9" s="2"/>
      <c r="AY9" s="2"/>
      <c r="AZ9" s="2"/>
      <c r="BA9" s="30" t="s">
        <v>69</v>
      </c>
      <c r="BB9" s="31">
        <f>SUM(BB7:BB8)</f>
        <v>0</v>
      </c>
      <c r="BC9" s="263" t="s">
        <v>70</v>
      </c>
      <c r="BD9" s="44"/>
    </row>
    <row r="10" spans="1:56" ht="14.25" thickBot="1">
      <c r="A10" s="38" t="s">
        <v>13</v>
      </c>
      <c r="B10" s="39"/>
      <c r="C10" s="45"/>
      <c r="D10" s="22" t="str">
        <f t="shared" si="0"/>
        <v>!入力してください</v>
      </c>
      <c r="E10" s="403" t="s">
        <v>71</v>
      </c>
      <c r="F10" s="402"/>
      <c r="G10" s="402"/>
      <c r="H10" s="402"/>
      <c r="I10" s="2"/>
      <c r="J10" s="2"/>
      <c r="K10" s="2"/>
      <c r="L10" s="2"/>
      <c r="M10" s="2"/>
      <c r="N10" s="2"/>
      <c r="O10" s="2"/>
      <c r="P10" s="2"/>
      <c r="Q10" s="2"/>
      <c r="R10" s="2"/>
      <c r="S10" s="2"/>
      <c r="T10" s="2"/>
      <c r="U10" s="2"/>
      <c r="V10" s="2"/>
      <c r="W10" s="2"/>
      <c r="X10" s="2"/>
      <c r="Y10" s="2"/>
      <c r="Z10" s="2"/>
      <c r="AA10" s="2"/>
      <c r="AB10" s="2"/>
      <c r="AC10" s="2" t="s">
        <v>72</v>
      </c>
      <c r="AD10" s="2" t="s">
        <v>73</v>
      </c>
      <c r="AE10" s="2" t="s">
        <v>74</v>
      </c>
      <c r="AF10" s="2" t="s">
        <v>75</v>
      </c>
      <c r="AG10" s="25" t="s">
        <v>76</v>
      </c>
      <c r="AH10" s="2" t="s">
        <v>77</v>
      </c>
      <c r="AI10" s="2" t="s">
        <v>78</v>
      </c>
      <c r="AJ10" s="2" t="s">
        <v>79</v>
      </c>
      <c r="AK10" s="2" t="s">
        <v>80</v>
      </c>
      <c r="AL10" s="2">
        <v>1300</v>
      </c>
      <c r="AM10" s="2" t="s">
        <v>81</v>
      </c>
      <c r="AN10" s="2"/>
      <c r="AO10" s="2"/>
      <c r="AP10" s="2"/>
      <c r="AQ10" s="29"/>
      <c r="AR10" s="2" t="s">
        <v>82</v>
      </c>
      <c r="AS10" s="2" t="s">
        <v>83</v>
      </c>
      <c r="AT10" s="2"/>
      <c r="AU10" s="2"/>
      <c r="AV10" s="2"/>
      <c r="AW10" s="2"/>
      <c r="AX10" s="2"/>
      <c r="AY10" s="2"/>
      <c r="AZ10" s="2"/>
      <c r="BA10" s="46" t="s">
        <v>84</v>
      </c>
      <c r="BB10" s="47" t="str">
        <f>IF(BB8="","",BB8/BB7)</f>
        <v/>
      </c>
      <c r="BC10" s="363"/>
      <c r="BD10" s="32" t="s">
        <v>85</v>
      </c>
    </row>
    <row r="11" spans="1:56" ht="14.25" thickBot="1">
      <c r="A11" s="38" t="s">
        <v>86</v>
      </c>
      <c r="B11" s="39"/>
      <c r="C11" s="48"/>
      <c r="D11" s="22" t="str">
        <f t="shared" si="0"/>
        <v>!入力してください</v>
      </c>
      <c r="E11" s="404" t="s">
        <v>87</v>
      </c>
      <c r="F11" s="402"/>
      <c r="G11" s="402"/>
      <c r="H11" s="402"/>
      <c r="I11" s="2"/>
      <c r="J11" s="2"/>
      <c r="K11" s="2"/>
      <c r="L11" s="2"/>
      <c r="M11" s="2"/>
      <c r="N11" s="2"/>
      <c r="O11" s="2"/>
      <c r="P11" s="2"/>
      <c r="Q11" s="2"/>
      <c r="R11" s="2"/>
      <c r="S11" s="2"/>
      <c r="T11" s="2"/>
      <c r="U11" s="2"/>
      <c r="V11" s="2"/>
      <c r="W11" s="2"/>
      <c r="X11" s="2"/>
      <c r="Y11" s="2"/>
      <c r="Z11" s="2"/>
      <c r="AA11" s="2"/>
      <c r="AB11" s="2"/>
      <c r="AC11" s="2" t="s">
        <v>88</v>
      </c>
      <c r="AD11" s="2" t="s">
        <v>89</v>
      </c>
      <c r="AE11" s="2"/>
      <c r="AF11" s="2"/>
      <c r="AG11" s="28" t="s">
        <v>90</v>
      </c>
      <c r="AH11" s="2"/>
      <c r="AI11" s="24" t="s">
        <v>91</v>
      </c>
      <c r="AJ11" s="2" t="s">
        <v>92</v>
      </c>
      <c r="AK11" s="2" t="s">
        <v>93</v>
      </c>
      <c r="AL11" s="2">
        <v>2400</v>
      </c>
      <c r="AM11" s="2" t="s">
        <v>94</v>
      </c>
      <c r="AN11" s="2" t="s">
        <v>95</v>
      </c>
      <c r="AO11" s="2" t="s">
        <v>96</v>
      </c>
      <c r="AP11" s="2" t="s">
        <v>97</v>
      </c>
      <c r="AQ11" s="37" t="s">
        <v>98</v>
      </c>
      <c r="AR11" s="2"/>
      <c r="AS11" s="2" t="s">
        <v>99</v>
      </c>
      <c r="AT11" s="2"/>
      <c r="AU11" s="2"/>
      <c r="AV11" s="2"/>
      <c r="AW11" s="2"/>
      <c r="AX11" s="2"/>
      <c r="AY11" s="2"/>
      <c r="AZ11" s="2"/>
    </row>
    <row r="12" spans="1:56" ht="14.25" thickBot="1">
      <c r="A12" s="38" t="s">
        <v>100</v>
      </c>
      <c r="B12" s="39"/>
      <c r="C12" s="45"/>
      <c r="D12" s="22" t="str">
        <f>IF(C12="","!入力してください","")</f>
        <v>!入力してください</v>
      </c>
      <c r="E12" s="405" t="s">
        <v>101</v>
      </c>
      <c r="F12" s="402"/>
      <c r="G12" s="402"/>
      <c r="H12" s="402"/>
      <c r="I12" s="2"/>
      <c r="J12" s="2"/>
      <c r="K12" s="2"/>
      <c r="L12" s="2"/>
      <c r="M12" s="2"/>
      <c r="N12" s="2"/>
      <c r="O12" s="2"/>
      <c r="P12" s="2"/>
      <c r="Q12" s="2"/>
      <c r="R12" s="2"/>
      <c r="S12" s="2"/>
      <c r="T12" s="2"/>
      <c r="U12" s="2"/>
      <c r="V12" s="2"/>
      <c r="W12" s="2"/>
      <c r="X12" s="2"/>
      <c r="Y12" s="2"/>
      <c r="Z12" s="2"/>
      <c r="AA12" s="2"/>
      <c r="AB12" s="2"/>
      <c r="AC12" s="2"/>
      <c r="AD12" s="2" t="s">
        <v>102</v>
      </c>
      <c r="AE12" s="2"/>
      <c r="AF12" s="2"/>
      <c r="AG12" s="36" t="s">
        <v>103</v>
      </c>
      <c r="AH12" s="24" t="s">
        <v>104</v>
      </c>
      <c r="AI12" s="24" t="s">
        <v>105</v>
      </c>
      <c r="AJ12" s="2" t="s">
        <v>106</v>
      </c>
      <c r="AK12" s="2"/>
      <c r="AL12" s="2"/>
      <c r="AM12" s="2"/>
      <c r="AN12" s="2" t="s">
        <v>107</v>
      </c>
      <c r="AO12" s="2" t="s">
        <v>66</v>
      </c>
      <c r="AP12" s="2" t="s">
        <v>108</v>
      </c>
      <c r="AQ12" s="43" t="s">
        <v>109</v>
      </c>
      <c r="AR12" s="2"/>
      <c r="AS12" s="2" t="s">
        <v>110</v>
      </c>
      <c r="AT12" s="2"/>
      <c r="AU12" s="2"/>
      <c r="AV12" s="2"/>
      <c r="AW12" s="2"/>
      <c r="AX12" s="2"/>
      <c r="AY12" s="2"/>
      <c r="AZ12" s="2"/>
      <c r="BA12" s="30" t="s">
        <v>111</v>
      </c>
      <c r="BB12" s="49" t="s">
        <v>112</v>
      </c>
      <c r="BC12" s="50"/>
      <c r="BD12" s="51"/>
    </row>
    <row r="13" spans="1:56" ht="14.25">
      <c r="A13" s="52" t="s">
        <v>113</v>
      </c>
      <c r="B13" s="53"/>
      <c r="C13" s="54">
        <f>$B$128</f>
        <v>0</v>
      </c>
      <c r="D13" s="55" t="s">
        <v>114</v>
      </c>
      <c r="E13" s="402"/>
      <c r="F13" s="402"/>
      <c r="G13" s="402"/>
      <c r="H13" s="402"/>
      <c r="I13" s="2"/>
      <c r="J13" s="2"/>
      <c r="K13" s="2"/>
      <c r="L13" s="2"/>
      <c r="M13" s="2"/>
      <c r="N13" s="2"/>
      <c r="O13" s="2"/>
      <c r="P13" s="2"/>
      <c r="Q13" s="2"/>
      <c r="R13" s="2"/>
      <c r="S13" s="2"/>
      <c r="T13" s="2"/>
      <c r="U13" s="2"/>
      <c r="V13" s="2"/>
      <c r="W13" s="2"/>
      <c r="X13" s="2"/>
      <c r="Y13" s="2"/>
      <c r="Z13" s="2"/>
      <c r="AA13" s="2"/>
      <c r="AB13" s="2"/>
      <c r="AC13" s="2"/>
      <c r="AD13" s="2" t="s">
        <v>115</v>
      </c>
      <c r="AE13" s="2"/>
      <c r="AF13" s="2"/>
      <c r="AG13" s="36" t="s">
        <v>116</v>
      </c>
      <c r="AH13" s="24" t="s">
        <v>117</v>
      </c>
      <c r="AI13" s="24" t="s">
        <v>118</v>
      </c>
      <c r="AJ13" s="2" t="s">
        <v>92</v>
      </c>
      <c r="AK13" s="2" t="s">
        <v>119</v>
      </c>
      <c r="AL13" s="2"/>
      <c r="AM13" s="2" t="s">
        <v>120</v>
      </c>
      <c r="AN13" s="2" t="s">
        <v>66</v>
      </c>
      <c r="AO13" s="2" t="s">
        <v>121</v>
      </c>
      <c r="AP13" s="2" t="s">
        <v>122</v>
      </c>
      <c r="AQ13" s="29"/>
      <c r="AR13" s="2"/>
      <c r="AS13" s="2"/>
      <c r="AT13" s="2"/>
      <c r="AU13" s="2"/>
      <c r="AV13" s="2"/>
      <c r="AW13" s="2"/>
      <c r="AX13" s="2"/>
      <c r="AY13" s="2"/>
      <c r="AZ13" s="2"/>
      <c r="BA13" s="30" t="s">
        <v>123</v>
      </c>
      <c r="BB13" s="30" t="s">
        <v>124</v>
      </c>
      <c r="BC13" s="30" t="s">
        <v>125</v>
      </c>
    </row>
    <row r="14" spans="1:56" ht="14.25">
      <c r="A14" s="56" t="s">
        <v>126</v>
      </c>
      <c r="B14" s="57"/>
      <c r="C14" s="58">
        <f>$B$127</f>
        <v>0</v>
      </c>
      <c r="D14" s="59" t="s">
        <v>114</v>
      </c>
      <c r="E14" s="402"/>
      <c r="F14" s="402"/>
      <c r="G14" s="402"/>
      <c r="H14" s="402"/>
      <c r="I14" s="2"/>
      <c r="J14" s="2"/>
      <c r="K14" s="2"/>
      <c r="L14" s="2"/>
      <c r="M14" s="2"/>
      <c r="N14" s="2"/>
      <c r="O14" s="2"/>
      <c r="P14" s="2"/>
      <c r="Q14" s="2"/>
      <c r="R14" s="2"/>
      <c r="S14" s="2"/>
      <c r="T14" s="2"/>
      <c r="U14" s="2"/>
      <c r="V14" s="2"/>
      <c r="W14" s="2"/>
      <c r="X14" s="2"/>
      <c r="Y14" s="2"/>
      <c r="Z14" s="2"/>
      <c r="AA14" s="2"/>
      <c r="AB14" s="2"/>
      <c r="AC14" s="2"/>
      <c r="AD14" s="2" t="s">
        <v>127</v>
      </c>
      <c r="AE14" s="2"/>
      <c r="AF14" s="2"/>
      <c r="AG14" s="42" t="s">
        <v>128</v>
      </c>
      <c r="AH14" s="24" t="s">
        <v>129</v>
      </c>
      <c r="AI14" s="24" t="s">
        <v>130</v>
      </c>
      <c r="AJ14" s="2" t="s">
        <v>131</v>
      </c>
      <c r="AK14" s="2" t="s">
        <v>132</v>
      </c>
      <c r="AL14" s="2">
        <v>750</v>
      </c>
      <c r="AM14" s="2" t="s">
        <v>133</v>
      </c>
      <c r="AN14" s="2" t="s">
        <v>134</v>
      </c>
      <c r="AO14" s="2" t="s">
        <v>135</v>
      </c>
      <c r="AP14" s="2" t="s">
        <v>136</v>
      </c>
      <c r="AQ14" s="37" t="s">
        <v>137</v>
      </c>
      <c r="AR14" s="2" t="s">
        <v>138</v>
      </c>
      <c r="AS14" s="2" t="s">
        <v>139</v>
      </c>
      <c r="AT14" s="2"/>
      <c r="AU14" s="2"/>
      <c r="AV14" s="2"/>
      <c r="AW14" s="2"/>
      <c r="AX14" s="2"/>
      <c r="AY14" s="2"/>
      <c r="AZ14" s="2"/>
      <c r="BA14" s="30" t="s">
        <v>140</v>
      </c>
      <c r="BB14" s="60" t="str">
        <f>IF(BB10="","",ROUNDUP(0.28*(1.3+0.07/BB10),2))</f>
        <v/>
      </c>
      <c r="BC14" s="60" t="e">
        <f>ROUNDUP(0.72*(0.4+0.6*BB10)*1.15*D31,2)</f>
        <v>#VALUE!</v>
      </c>
      <c r="BD14" s="2" t="s">
        <v>141</v>
      </c>
    </row>
    <row r="15" spans="1:56" ht="14.25">
      <c r="A15" s="56" t="s">
        <v>142</v>
      </c>
      <c r="B15" s="57"/>
      <c r="C15" s="58">
        <f>C13+C14</f>
        <v>0</v>
      </c>
      <c r="D15" s="59" t="s">
        <v>907</v>
      </c>
      <c r="E15" s="402"/>
      <c r="F15" s="402"/>
      <c r="G15" s="402"/>
      <c r="H15" s="402"/>
      <c r="I15" s="2"/>
      <c r="J15" s="2"/>
      <c r="K15" s="2"/>
      <c r="L15" s="2"/>
      <c r="M15" s="2"/>
      <c r="N15" s="2"/>
      <c r="O15" s="2"/>
      <c r="P15" s="2"/>
      <c r="Q15" s="2"/>
      <c r="R15" s="2"/>
      <c r="S15" s="2"/>
      <c r="T15" s="2"/>
      <c r="U15" s="2"/>
      <c r="V15" s="2"/>
      <c r="W15" s="2"/>
      <c r="X15" s="2"/>
      <c r="Y15" s="2"/>
      <c r="Z15" s="2"/>
      <c r="AA15" s="2"/>
      <c r="AB15" s="2"/>
      <c r="AC15" s="2"/>
      <c r="AD15" s="2" t="s">
        <v>143</v>
      </c>
      <c r="AE15" s="2"/>
      <c r="AF15" s="2"/>
      <c r="AG15" s="24"/>
      <c r="AH15" s="2"/>
      <c r="AI15" s="2" t="s">
        <v>144</v>
      </c>
      <c r="AJ15" s="2" t="s">
        <v>131</v>
      </c>
      <c r="AK15" s="2" t="s">
        <v>145</v>
      </c>
      <c r="AL15" s="2">
        <v>750</v>
      </c>
      <c r="AM15" s="2" t="s">
        <v>146</v>
      </c>
      <c r="AN15" s="2" t="s">
        <v>147</v>
      </c>
      <c r="AO15" s="2"/>
      <c r="AP15" s="2" t="s">
        <v>148</v>
      </c>
      <c r="AQ15" s="43" t="s">
        <v>149</v>
      </c>
      <c r="AR15" s="2"/>
      <c r="AS15" s="2" t="s">
        <v>150</v>
      </c>
      <c r="AT15" s="2"/>
      <c r="AU15" s="2"/>
      <c r="AV15" s="2"/>
      <c r="AW15" s="2"/>
      <c r="AX15" s="2"/>
      <c r="AY15" s="2"/>
      <c r="AZ15" s="2"/>
      <c r="BA15" s="30" t="s">
        <v>151</v>
      </c>
      <c r="BB15" s="60" t="str">
        <f>IF(BB10="","",ROUNDUP(0.4*(1.3+0.07/BB10),2))</f>
        <v/>
      </c>
      <c r="BC15" s="60" t="e">
        <f>ROUNDUP(0.92*(0.4+0.6*BB10)*1.15*D31,2)</f>
        <v>#VALUE!</v>
      </c>
    </row>
    <row r="16" spans="1:56">
      <c r="A16" s="61" t="s">
        <v>152</v>
      </c>
      <c r="B16" s="62"/>
      <c r="C16" s="25"/>
      <c r="D16" s="25"/>
      <c r="E16" s="402"/>
      <c r="F16" s="402"/>
      <c r="G16" s="402"/>
      <c r="H16" s="402"/>
      <c r="I16" s="2"/>
      <c r="J16" s="2"/>
      <c r="K16" s="2"/>
      <c r="L16" s="2"/>
      <c r="M16" s="2"/>
      <c r="N16" s="2"/>
      <c r="O16" s="2"/>
      <c r="P16" s="2"/>
      <c r="Q16" s="2"/>
      <c r="R16" s="2"/>
      <c r="S16" s="2"/>
      <c r="T16" s="2"/>
      <c r="U16" s="2"/>
      <c r="V16" s="2"/>
      <c r="W16" s="2"/>
      <c r="X16" s="2"/>
      <c r="Y16" s="2"/>
      <c r="Z16" s="2"/>
      <c r="AA16" s="2"/>
      <c r="AB16" s="2"/>
      <c r="AC16" s="2"/>
      <c r="AD16" s="2" t="s">
        <v>153</v>
      </c>
      <c r="AE16" s="2"/>
      <c r="AF16" s="2"/>
      <c r="AG16" s="2"/>
      <c r="AH16" s="2"/>
      <c r="AI16" s="2"/>
      <c r="AJ16" s="2"/>
      <c r="AK16" s="2" t="s">
        <v>154</v>
      </c>
      <c r="AL16" s="2">
        <v>750</v>
      </c>
      <c r="AM16" s="2" t="s">
        <v>155</v>
      </c>
      <c r="AN16" s="2"/>
      <c r="AO16" s="2" t="s">
        <v>156</v>
      </c>
      <c r="AP16" s="2" t="s">
        <v>157</v>
      </c>
      <c r="AQ16" s="29"/>
      <c r="AR16" s="2"/>
      <c r="AS16" s="2" t="s">
        <v>158</v>
      </c>
      <c r="AT16" s="2"/>
      <c r="AU16" s="2"/>
      <c r="AV16" s="2"/>
      <c r="AW16" s="2"/>
      <c r="AX16" s="2"/>
      <c r="AY16" s="2"/>
      <c r="AZ16" s="2"/>
      <c r="BA16" s="30" t="s">
        <v>159</v>
      </c>
      <c r="BB16" s="60" t="str">
        <f>IF(BB10="","",ROUNDUP(0.64*(1.06+0.15/BB10),2))</f>
        <v/>
      </c>
      <c r="BC16" s="60" t="e">
        <f>ROUNDUP(1.22*(0.53+0.47*BB10)*1.15*D31,2)</f>
        <v>#VALUE!</v>
      </c>
      <c r="BD16" s="51"/>
    </row>
    <row r="17" spans="1:58">
      <c r="A17" s="63" t="s">
        <v>160</v>
      </c>
      <c r="B17" s="64"/>
      <c r="C17" s="65" t="str">
        <f>IF(D150="","",IF(D17&gt;=1.5,"倒壊しない",IF(D17&gt;=1,"一応倒壊しない",IF(D17&gt;=0.7,"倒壊する可能性がある","倒壊する可能性が高い"))))</f>
        <v/>
      </c>
      <c r="D17" s="66">
        <f>AE170</f>
        <v>0</v>
      </c>
      <c r="E17" s="402"/>
      <c r="F17" s="402"/>
      <c r="G17" s="402"/>
      <c r="H17" s="402"/>
      <c r="I17" s="2"/>
      <c r="J17" s="2"/>
      <c r="K17" s="2"/>
      <c r="L17" s="2"/>
      <c r="M17" s="2"/>
      <c r="N17" s="2"/>
      <c r="O17" s="2"/>
      <c r="P17" s="2"/>
      <c r="Q17" s="2"/>
      <c r="R17" s="2"/>
      <c r="S17" s="2"/>
      <c r="T17" s="2"/>
      <c r="U17" s="2"/>
      <c r="V17" s="2"/>
      <c r="W17" s="2"/>
      <c r="X17" s="2"/>
      <c r="Y17" s="2"/>
      <c r="Z17" s="2"/>
      <c r="AA17" s="2"/>
      <c r="AB17" s="2"/>
      <c r="AC17" s="2"/>
      <c r="AD17" s="2" t="s">
        <v>161</v>
      </c>
      <c r="AE17" s="2"/>
      <c r="AF17" s="2"/>
      <c r="AG17" s="2" t="s">
        <v>162</v>
      </c>
      <c r="AH17" s="2"/>
      <c r="AI17" s="2"/>
      <c r="AJ17" s="2" t="s">
        <v>163</v>
      </c>
      <c r="AK17" s="2" t="s">
        <v>164</v>
      </c>
      <c r="AL17" s="2">
        <v>1200</v>
      </c>
      <c r="AM17" s="2"/>
      <c r="AN17" s="2"/>
      <c r="AO17" s="2" t="s">
        <v>66</v>
      </c>
      <c r="AP17" s="2" t="s">
        <v>165</v>
      </c>
      <c r="AQ17" s="37" t="s">
        <v>166</v>
      </c>
      <c r="AR17" s="2"/>
      <c r="AS17" s="2"/>
      <c r="AT17" s="2"/>
      <c r="AU17" s="2"/>
      <c r="AV17" s="2"/>
      <c r="AW17" s="2"/>
      <c r="AX17" s="2"/>
      <c r="AY17" s="2"/>
      <c r="AZ17" s="2"/>
      <c r="BA17" s="2"/>
    </row>
    <row r="18" spans="1:58" ht="14.25" thickBot="1">
      <c r="A18" s="17" t="s">
        <v>167</v>
      </c>
      <c r="B18" s="67"/>
      <c r="C18" s="68"/>
      <c r="D18" s="69"/>
      <c r="E18" s="406" t="s">
        <v>168</v>
      </c>
      <c r="F18" s="402"/>
      <c r="G18" s="402"/>
      <c r="H18" s="402"/>
      <c r="I18" s="2"/>
      <c r="J18" s="2"/>
      <c r="K18" s="2"/>
      <c r="L18" s="2"/>
      <c r="M18" s="2"/>
      <c r="N18" s="2"/>
      <c r="O18" s="2"/>
      <c r="P18" s="2"/>
      <c r="Q18" s="2"/>
      <c r="R18" s="2"/>
      <c r="S18" s="2"/>
      <c r="T18" s="2"/>
      <c r="U18" s="2"/>
      <c r="V18" s="2"/>
      <c r="W18" s="2"/>
      <c r="X18" s="2"/>
      <c r="Y18" s="2"/>
      <c r="Z18" s="2"/>
      <c r="AA18" s="2"/>
      <c r="AB18" s="2"/>
      <c r="AC18" s="2"/>
      <c r="AD18" s="2" t="s">
        <v>169</v>
      </c>
      <c r="AE18" s="2"/>
      <c r="AF18" s="2"/>
      <c r="AG18" s="2" t="s">
        <v>170</v>
      </c>
      <c r="AH18" s="2"/>
      <c r="AI18" s="2"/>
      <c r="AJ18" s="2"/>
      <c r="AK18" s="2" t="s">
        <v>171</v>
      </c>
      <c r="AL18" s="2">
        <v>1200</v>
      </c>
      <c r="AM18" s="2"/>
      <c r="AN18" s="2" t="s">
        <v>172</v>
      </c>
      <c r="AO18" s="2" t="s">
        <v>48</v>
      </c>
      <c r="AP18" s="25" t="s">
        <v>173</v>
      </c>
      <c r="AQ18" s="43" t="s">
        <v>174</v>
      </c>
      <c r="AR18" s="2"/>
      <c r="AS18" s="2"/>
      <c r="AT18" s="2"/>
      <c r="AU18" s="2"/>
      <c r="AV18" s="2"/>
      <c r="AW18" s="2"/>
      <c r="AX18" s="2"/>
      <c r="AY18" s="2"/>
      <c r="AZ18" s="2"/>
      <c r="BA18" s="30" t="s">
        <v>175</v>
      </c>
      <c r="BB18" s="70" t="s">
        <v>176</v>
      </c>
    </row>
    <row r="19" spans="1:58" ht="14.25" thickBot="1">
      <c r="A19" s="19" t="s">
        <v>177</v>
      </c>
      <c r="B19" s="71"/>
      <c r="C19" s="72"/>
      <c r="D19" s="22" t="s">
        <v>178</v>
      </c>
      <c r="E19" s="402"/>
      <c r="F19" s="402"/>
      <c r="G19" s="402"/>
      <c r="H19" s="402"/>
      <c r="I19" s="2"/>
      <c r="J19" s="2"/>
      <c r="K19" s="2"/>
      <c r="L19" s="2"/>
      <c r="M19" s="2"/>
      <c r="N19" s="2"/>
      <c r="O19" s="2"/>
      <c r="P19" s="2"/>
      <c r="Q19" s="2"/>
      <c r="R19" s="2"/>
      <c r="S19" s="2"/>
      <c r="T19" s="2"/>
      <c r="U19" s="2"/>
      <c r="V19" s="2"/>
      <c r="W19" s="2"/>
      <c r="X19" s="2"/>
      <c r="Y19" s="2"/>
      <c r="Z19" s="2"/>
      <c r="AA19" s="2"/>
      <c r="AB19" s="2"/>
      <c r="AC19" s="2"/>
      <c r="AD19" s="2" t="s">
        <v>179</v>
      </c>
      <c r="AE19" s="2"/>
      <c r="AF19" s="2"/>
      <c r="AG19" s="2" t="s">
        <v>180</v>
      </c>
      <c r="AH19" s="2"/>
      <c r="AI19" s="2"/>
      <c r="AJ19" s="2"/>
      <c r="AK19" s="2" t="s">
        <v>181</v>
      </c>
      <c r="AL19" s="2">
        <v>1200</v>
      </c>
      <c r="AM19" s="2"/>
      <c r="AN19" s="2" t="s">
        <v>66</v>
      </c>
      <c r="AO19" s="2"/>
      <c r="AP19" s="2" t="s">
        <v>182</v>
      </c>
      <c r="AQ19" s="29"/>
      <c r="AR19" s="2"/>
      <c r="AS19" s="2"/>
      <c r="AT19" s="2"/>
      <c r="AU19" s="2"/>
      <c r="AV19" s="2"/>
      <c r="AW19" s="2"/>
      <c r="AX19" s="2"/>
      <c r="AY19" s="2"/>
      <c r="AZ19" s="2"/>
      <c r="BA19" s="30" t="s">
        <v>123</v>
      </c>
      <c r="BB19" s="30" t="s">
        <v>183</v>
      </c>
    </row>
    <row r="20" spans="1:58" ht="14.25" thickBot="1">
      <c r="A20" s="19" t="s">
        <v>76</v>
      </c>
      <c r="B20" s="71"/>
      <c r="C20" s="73"/>
      <c r="D20" s="22" t="s">
        <v>178</v>
      </c>
      <c r="E20" s="403" t="s">
        <v>184</v>
      </c>
      <c r="F20" s="402"/>
      <c r="G20" s="402"/>
      <c r="H20" s="402"/>
      <c r="I20" s="2"/>
      <c r="J20" s="2"/>
      <c r="K20" s="2"/>
      <c r="L20" s="2"/>
      <c r="M20" s="2"/>
      <c r="N20" s="2"/>
      <c r="O20" s="2"/>
      <c r="P20" s="2"/>
      <c r="Q20" s="2"/>
      <c r="R20" s="2"/>
      <c r="S20" s="2"/>
      <c r="T20" s="2"/>
      <c r="U20" s="2"/>
      <c r="V20" s="2"/>
      <c r="W20" s="2"/>
      <c r="X20" s="2"/>
      <c r="Y20" s="2"/>
      <c r="Z20" s="2"/>
      <c r="AA20" s="2"/>
      <c r="AB20" s="2"/>
      <c r="AC20" s="2"/>
      <c r="AD20" s="2" t="s">
        <v>185</v>
      </c>
      <c r="AE20" s="2"/>
      <c r="AF20" s="2"/>
      <c r="AG20" s="2"/>
      <c r="AH20" s="2"/>
      <c r="AI20" s="2"/>
      <c r="AJ20" s="2"/>
      <c r="AK20" s="2"/>
      <c r="AL20" s="2"/>
      <c r="AM20" s="2"/>
      <c r="AN20" s="2" t="s">
        <v>186</v>
      </c>
      <c r="AO20" s="2"/>
      <c r="AP20" s="2" t="s">
        <v>187</v>
      </c>
      <c r="AQ20" s="37" t="s">
        <v>188</v>
      </c>
      <c r="AR20" s="2"/>
      <c r="AS20" s="2"/>
      <c r="AT20" s="2"/>
      <c r="AU20" s="2"/>
      <c r="AV20" s="2"/>
      <c r="AW20" s="2"/>
      <c r="AX20" s="2"/>
      <c r="AY20" s="2"/>
      <c r="AZ20" s="2"/>
      <c r="BA20" s="30" t="s">
        <v>140</v>
      </c>
      <c r="BB20" s="31">
        <v>0.28000000000000003</v>
      </c>
    </row>
    <row r="21" spans="1:58" ht="14.25" thickBot="1">
      <c r="A21" s="74" t="s">
        <v>189</v>
      </c>
      <c r="B21" s="75"/>
      <c r="C21" s="76" t="str">
        <f>IF(C19="","",IF((C19=AF8)*AND(C20=AG14),AG9,(IF((C19=AF10)*AND(C20=AG11),AG7,AG8))))</f>
        <v/>
      </c>
      <c r="D21" s="77">
        <f>IF(C21=AG9,1.5,1)</f>
        <v>1</v>
      </c>
      <c r="E21" s="404" t="s">
        <v>190</v>
      </c>
      <c r="F21" s="407"/>
      <c r="G21" s="407"/>
      <c r="H21" s="408"/>
      <c r="I21" s="78"/>
      <c r="J21" s="78"/>
      <c r="K21" s="78"/>
      <c r="L21" s="2"/>
      <c r="M21" s="2"/>
      <c r="N21" s="2"/>
      <c r="O21" s="2"/>
      <c r="P21" s="2"/>
      <c r="Q21" s="2"/>
      <c r="R21" s="2"/>
      <c r="S21" s="2"/>
      <c r="T21" s="2"/>
      <c r="U21" s="2"/>
      <c r="V21" s="2"/>
      <c r="W21" s="2"/>
      <c r="X21" s="2"/>
      <c r="Y21" s="2"/>
      <c r="Z21" s="2"/>
      <c r="AA21" s="2"/>
      <c r="AB21" s="2"/>
      <c r="AC21" s="2"/>
      <c r="AD21" s="2" t="s">
        <v>191</v>
      </c>
      <c r="AE21" s="2"/>
      <c r="AF21" s="2"/>
      <c r="AG21" s="2"/>
      <c r="AH21" s="2"/>
      <c r="AI21" s="2"/>
      <c r="AJ21" s="2"/>
      <c r="AK21" s="2"/>
      <c r="AL21" s="2"/>
      <c r="AM21" s="2"/>
      <c r="AN21" s="2"/>
      <c r="AO21" s="2"/>
      <c r="AP21" s="2" t="s">
        <v>192</v>
      </c>
      <c r="AQ21" s="43" t="s">
        <v>193</v>
      </c>
      <c r="AR21" s="2"/>
      <c r="AS21" s="2"/>
      <c r="AT21" s="2"/>
      <c r="AU21" s="2"/>
      <c r="AV21" s="2"/>
      <c r="AW21" s="2"/>
      <c r="AX21" s="2"/>
      <c r="AY21" s="2"/>
      <c r="AZ21" s="2"/>
      <c r="BA21" s="30" t="s">
        <v>151</v>
      </c>
      <c r="BB21" s="31">
        <v>0.4</v>
      </c>
    </row>
    <row r="22" spans="1:58" ht="14.25" thickBot="1">
      <c r="A22" s="19" t="s">
        <v>194</v>
      </c>
      <c r="B22" s="20"/>
      <c r="C22" s="79"/>
      <c r="D22" s="22" t="str">
        <f>IF(C22="","!入力してください","")</f>
        <v>!入力してください</v>
      </c>
      <c r="E22" s="404" t="s">
        <v>195</v>
      </c>
      <c r="F22" s="408"/>
      <c r="G22" s="408"/>
      <c r="H22" s="408"/>
      <c r="I22" s="78"/>
      <c r="J22" s="78"/>
      <c r="K22" s="78"/>
      <c r="L22" s="78"/>
      <c r="M22" s="2"/>
      <c r="N22" s="2"/>
      <c r="O22" s="2"/>
      <c r="P22" s="2"/>
      <c r="Q22" s="2"/>
      <c r="R22" s="2"/>
      <c r="S22" s="2"/>
      <c r="T22" s="2"/>
      <c r="U22" s="2"/>
      <c r="V22" s="2"/>
      <c r="W22" s="2"/>
      <c r="X22" s="2"/>
      <c r="Y22" s="2"/>
      <c r="Z22" s="2"/>
      <c r="AA22" s="2"/>
      <c r="AB22" s="2"/>
      <c r="AC22" s="2"/>
      <c r="AD22" s="2" t="s">
        <v>196</v>
      </c>
      <c r="AE22" s="2"/>
      <c r="AF22" s="2"/>
      <c r="AG22" s="2"/>
      <c r="AH22" s="2"/>
      <c r="AI22" s="2"/>
      <c r="AJ22" s="2"/>
      <c r="AK22" s="2" t="s">
        <v>197</v>
      </c>
      <c r="AL22" s="2"/>
      <c r="AM22" s="2" t="s">
        <v>198</v>
      </c>
      <c r="AN22" s="2" t="s">
        <v>199</v>
      </c>
      <c r="AO22" s="2" t="s">
        <v>200</v>
      </c>
      <c r="AP22" s="2" t="s">
        <v>201</v>
      </c>
      <c r="AQ22" s="29"/>
      <c r="AR22" s="2"/>
      <c r="AS22" s="29" t="s">
        <v>187</v>
      </c>
      <c r="AT22" s="2" t="s">
        <v>202</v>
      </c>
      <c r="AU22" s="2"/>
      <c r="AV22" s="2"/>
      <c r="AW22" s="2"/>
      <c r="AX22" s="2"/>
      <c r="AY22" s="2"/>
      <c r="AZ22" s="2"/>
      <c r="BA22" s="30" t="s">
        <v>159</v>
      </c>
      <c r="BB22" s="31">
        <v>0.64</v>
      </c>
    </row>
    <row r="23" spans="1:58" ht="21.75" thickBot="1">
      <c r="A23" s="80" t="s">
        <v>203</v>
      </c>
      <c r="B23" s="81" t="s">
        <v>204</v>
      </c>
      <c r="C23" s="82"/>
      <c r="D23" s="83" t="s">
        <v>205</v>
      </c>
      <c r="E23" s="258"/>
      <c r="F23" s="402"/>
      <c r="G23" s="402"/>
      <c r="H23" s="402"/>
      <c r="I23" s="2"/>
      <c r="J23" s="2"/>
      <c r="K23" s="2"/>
      <c r="L23" s="2"/>
      <c r="M23" s="2"/>
      <c r="N23" s="2"/>
      <c r="O23" s="2"/>
      <c r="P23" s="2"/>
      <c r="Q23" s="2"/>
      <c r="R23" s="2"/>
      <c r="S23" s="2"/>
      <c r="T23" s="2"/>
      <c r="U23" s="2"/>
      <c r="V23" s="2"/>
      <c r="W23" s="2"/>
      <c r="X23" s="2"/>
      <c r="Y23" s="2"/>
      <c r="Z23" s="2"/>
      <c r="AA23" s="2"/>
      <c r="AB23" s="2"/>
      <c r="AC23" s="2"/>
      <c r="AD23" s="2" t="s">
        <v>206</v>
      </c>
      <c r="AE23" s="2"/>
      <c r="AF23" s="2"/>
      <c r="AG23" s="2"/>
      <c r="AH23" s="2"/>
      <c r="AI23" s="2"/>
      <c r="AJ23" s="2"/>
      <c r="AK23" s="2" t="s">
        <v>207</v>
      </c>
      <c r="AL23" s="2">
        <v>200</v>
      </c>
      <c r="AM23" s="2" t="s">
        <v>208</v>
      </c>
      <c r="AN23" s="2" t="s">
        <v>66</v>
      </c>
      <c r="AO23" s="2" t="s">
        <v>66</v>
      </c>
      <c r="AP23" s="2" t="s">
        <v>209</v>
      </c>
      <c r="AQ23" s="37" t="s">
        <v>210</v>
      </c>
      <c r="AR23" s="2"/>
      <c r="AS23" s="37" t="s">
        <v>192</v>
      </c>
      <c r="AT23" s="2" t="s">
        <v>211</v>
      </c>
      <c r="AU23" s="2"/>
      <c r="AV23" s="2"/>
      <c r="AW23" s="2"/>
      <c r="AX23" s="2"/>
      <c r="AY23" s="2"/>
      <c r="AZ23" s="2"/>
    </row>
    <row r="24" spans="1:58" ht="14.25" thickBot="1">
      <c r="A24" s="84"/>
      <c r="B24" s="85" t="s">
        <v>212</v>
      </c>
      <c r="C24" s="82"/>
      <c r="D24" s="22" t="str">
        <f>IF(C24="","!入力してください","")</f>
        <v>!入力してください</v>
      </c>
      <c r="E24" s="403" t="s">
        <v>213</v>
      </c>
      <c r="F24" s="402"/>
      <c r="G24" s="402"/>
      <c r="H24" s="402"/>
      <c r="I24" s="2"/>
      <c r="J24" s="2"/>
      <c r="K24" s="2"/>
      <c r="L24" s="2"/>
      <c r="M24" s="2"/>
      <c r="N24" s="2"/>
      <c r="O24" s="2"/>
      <c r="P24" s="2"/>
      <c r="Q24" s="2"/>
      <c r="R24" s="2"/>
      <c r="S24" s="2"/>
      <c r="T24" s="2"/>
      <c r="U24" s="2"/>
      <c r="V24" s="2"/>
      <c r="W24" s="2"/>
      <c r="X24" s="2"/>
      <c r="Y24" s="2"/>
      <c r="Z24" s="2"/>
      <c r="AA24" s="2"/>
      <c r="AB24" s="2"/>
      <c r="AC24" s="2"/>
      <c r="AD24" s="2" t="s">
        <v>214</v>
      </c>
      <c r="AE24" s="2"/>
      <c r="AF24" s="2"/>
      <c r="AG24" s="2"/>
      <c r="AH24" s="2"/>
      <c r="AI24" s="2"/>
      <c r="AJ24" s="2"/>
      <c r="AK24" s="24" t="s">
        <v>215</v>
      </c>
      <c r="AL24" s="24">
        <v>450</v>
      </c>
      <c r="AM24" s="2" t="s">
        <v>216</v>
      </c>
      <c r="AN24" s="2" t="s">
        <v>217</v>
      </c>
      <c r="AO24" s="2" t="s">
        <v>218</v>
      </c>
      <c r="AP24" s="25" t="s">
        <v>173</v>
      </c>
      <c r="AQ24" s="43" t="s">
        <v>219</v>
      </c>
      <c r="AR24" s="2"/>
      <c r="AS24" s="37" t="s">
        <v>201</v>
      </c>
      <c r="AT24" s="2" t="s">
        <v>220</v>
      </c>
      <c r="AU24" s="2"/>
      <c r="AV24" s="2"/>
      <c r="AW24" s="2"/>
      <c r="AX24" s="2"/>
      <c r="AY24" s="2"/>
      <c r="AZ24" s="2"/>
      <c r="BA24" s="30" t="s">
        <v>221</v>
      </c>
      <c r="BB24" s="263">
        <f>IF(BB8="",MIN(BB28:BB29),MIN(BB26:BB29))</f>
        <v>0</v>
      </c>
    </row>
    <row r="25" spans="1:58" ht="21.75" thickBot="1">
      <c r="A25" s="19" t="s">
        <v>19</v>
      </c>
      <c r="B25" s="20"/>
      <c r="C25" s="82"/>
      <c r="D25" s="83" t="s">
        <v>222</v>
      </c>
      <c r="E25" s="404" t="s">
        <v>223</v>
      </c>
      <c r="F25" s="402"/>
      <c r="G25" s="402"/>
      <c r="H25" s="402"/>
      <c r="I25" s="2"/>
      <c r="J25" s="2"/>
      <c r="K25" s="2"/>
      <c r="L25" s="2"/>
      <c r="M25" s="2"/>
      <c r="N25" s="2"/>
      <c r="O25" s="2"/>
      <c r="P25" s="2"/>
      <c r="Q25" s="2"/>
      <c r="R25" s="2"/>
      <c r="S25" s="2"/>
      <c r="T25" s="2"/>
      <c r="U25" s="2"/>
      <c r="V25" s="2"/>
      <c r="W25" s="2"/>
      <c r="X25" s="2"/>
      <c r="Y25" s="2"/>
      <c r="Z25" s="2"/>
      <c r="AA25" s="2"/>
      <c r="AB25" s="2"/>
      <c r="AC25" s="2"/>
      <c r="AD25" s="2" t="s">
        <v>224</v>
      </c>
      <c r="AE25" s="2"/>
      <c r="AF25" s="2"/>
      <c r="AG25" s="2"/>
      <c r="AH25" s="2"/>
      <c r="AI25" s="2"/>
      <c r="AJ25" s="2"/>
      <c r="AK25" s="24" t="s">
        <v>225</v>
      </c>
      <c r="AL25" s="24">
        <v>450</v>
      </c>
      <c r="AM25" s="2" t="s">
        <v>226</v>
      </c>
      <c r="AN25" s="2" t="s">
        <v>227</v>
      </c>
      <c r="AO25" s="2" t="s">
        <v>228</v>
      </c>
      <c r="AP25" s="2"/>
      <c r="AQ25" s="29"/>
      <c r="AR25" s="2"/>
      <c r="AS25" s="37" t="s">
        <v>209</v>
      </c>
      <c r="AT25" s="2" t="s">
        <v>229</v>
      </c>
      <c r="AU25" s="2"/>
      <c r="AV25" s="2"/>
      <c r="AW25" s="2"/>
      <c r="AX25" s="2"/>
      <c r="AY25" s="2"/>
      <c r="AZ25" s="2"/>
      <c r="BA25" s="30" t="s">
        <v>230</v>
      </c>
      <c r="BB25" s="86" t="s">
        <v>231</v>
      </c>
      <c r="BC25" s="87" t="s">
        <v>232</v>
      </c>
      <c r="BD25" s="87" t="s">
        <v>233</v>
      </c>
      <c r="BE25" s="88" t="s">
        <v>234</v>
      </c>
    </row>
    <row r="26" spans="1:58" ht="14.25" thickBot="1">
      <c r="A26" s="19" t="s">
        <v>235</v>
      </c>
      <c r="B26" s="20"/>
      <c r="C26" s="72"/>
      <c r="D26" s="89" t="e">
        <f>VLOOKUP(C26,AK8:AL11,2,FALSE)</f>
        <v>#N/A</v>
      </c>
      <c r="E26" s="404" t="s">
        <v>236</v>
      </c>
      <c r="F26" s="402"/>
      <c r="G26" s="402"/>
      <c r="H26" s="402"/>
      <c r="I26" s="2"/>
      <c r="J26" s="2"/>
      <c r="K26" s="2"/>
      <c r="L26" s="2"/>
      <c r="M26" s="2"/>
      <c r="N26" s="2"/>
      <c r="O26" s="2"/>
      <c r="P26" s="2"/>
      <c r="Q26" s="2"/>
      <c r="R26" s="2"/>
      <c r="S26" s="2"/>
      <c r="T26" s="2"/>
      <c r="U26" s="2"/>
      <c r="V26" s="2"/>
      <c r="W26" s="2"/>
      <c r="X26" s="2"/>
      <c r="Y26" s="2"/>
      <c r="Z26" s="2"/>
      <c r="AA26" s="2"/>
      <c r="AB26" s="2"/>
      <c r="AC26" s="2"/>
      <c r="AD26" s="2" t="s">
        <v>237</v>
      </c>
      <c r="AE26" s="2"/>
      <c r="AF26" s="2"/>
      <c r="AG26" s="2"/>
      <c r="AH26" s="2"/>
      <c r="AI26" s="2"/>
      <c r="AJ26" s="2"/>
      <c r="AK26" s="24"/>
      <c r="AL26" s="24"/>
      <c r="AM26" s="2"/>
      <c r="AN26" s="2" t="s">
        <v>186</v>
      </c>
      <c r="AO26" s="2" t="s">
        <v>238</v>
      </c>
      <c r="AP26" s="2" t="s">
        <v>239</v>
      </c>
      <c r="AQ26" s="37" t="s">
        <v>240</v>
      </c>
      <c r="AR26" s="2"/>
      <c r="AS26" s="43" t="s">
        <v>173</v>
      </c>
      <c r="AT26" s="25" t="s">
        <v>241</v>
      </c>
      <c r="AU26" s="2"/>
      <c r="AV26" s="2"/>
      <c r="AW26" s="2"/>
      <c r="AX26" s="2"/>
      <c r="AY26" s="2"/>
      <c r="AZ26" s="2"/>
      <c r="BA26" s="30" t="s">
        <v>242</v>
      </c>
      <c r="BB26" s="31" t="str">
        <f>IF(D147="","",D147)</f>
        <v/>
      </c>
      <c r="BC26" s="31" t="str">
        <f>IF($BB$8="","",IF($BB$24&lt;0.8,1.1,IF($BB$24&lt;1,$BB$24+0.3,IF($BB$24&lt;1.5,1.5,0))))</f>
        <v/>
      </c>
      <c r="BD26" s="31" t="str">
        <f>IF(BB26="","",IF(BC26-BB26&lt;=0,0,BC26-BB26))</f>
        <v/>
      </c>
      <c r="BE26" s="364"/>
      <c r="BF26" s="32" t="s">
        <v>243</v>
      </c>
    </row>
    <row r="27" spans="1:58" ht="14.25" thickBot="1">
      <c r="A27" s="19" t="s">
        <v>244</v>
      </c>
      <c r="B27" s="20"/>
      <c r="C27" s="72"/>
      <c r="D27" s="89" t="e">
        <f>VLOOKUP(C27,AK14:AL19,2,FALSE)</f>
        <v>#N/A</v>
      </c>
      <c r="E27" s="258"/>
      <c r="F27" s="402"/>
      <c r="G27" s="402"/>
      <c r="H27" s="402"/>
      <c r="I27" s="2"/>
      <c r="J27" s="2"/>
      <c r="K27" s="2"/>
      <c r="L27" s="2"/>
      <c r="M27" s="2"/>
      <c r="N27" s="2"/>
      <c r="O27" s="2"/>
      <c r="P27" s="2"/>
      <c r="Q27" s="2"/>
      <c r="R27" s="2"/>
      <c r="S27" s="2"/>
      <c r="T27" s="2"/>
      <c r="U27" s="2"/>
      <c r="V27" s="2"/>
      <c r="W27" s="2"/>
      <c r="X27" s="2"/>
      <c r="Y27" s="2"/>
      <c r="Z27" s="2"/>
      <c r="AA27" s="2"/>
      <c r="AB27" s="2"/>
      <c r="AC27" s="2"/>
      <c r="AD27" s="2" t="s">
        <v>245</v>
      </c>
      <c r="AE27" s="2"/>
      <c r="AF27" s="2"/>
      <c r="AG27" s="2"/>
      <c r="AH27" s="2"/>
      <c r="AI27" s="2"/>
      <c r="AJ27" s="2"/>
      <c r="AK27" s="2"/>
      <c r="AL27" s="2"/>
      <c r="AM27" s="2" t="s">
        <v>246</v>
      </c>
      <c r="AN27" s="2"/>
      <c r="AO27" s="2" t="s">
        <v>66</v>
      </c>
      <c r="AP27" s="2" t="s">
        <v>218</v>
      </c>
      <c r="AQ27" s="43" t="s">
        <v>247</v>
      </c>
      <c r="AR27" s="2"/>
      <c r="AS27" s="2"/>
      <c r="AT27" s="2"/>
      <c r="AU27" s="2"/>
      <c r="AV27" s="2"/>
      <c r="AW27" s="2"/>
      <c r="AX27" s="2"/>
      <c r="AY27" s="2"/>
      <c r="AZ27" s="2"/>
      <c r="BA27" s="30" t="s">
        <v>248</v>
      </c>
      <c r="BB27" s="31" t="str">
        <f>IF(D148="","",D148)</f>
        <v/>
      </c>
      <c r="BC27" s="31" t="str">
        <f>IF($BB$8="","",IF($BB$24&lt;0.8,1.1,IF($BB$24&lt;1,$BB$24+0.3,IF($BB$24&lt;1.5,1.5,0))))</f>
        <v/>
      </c>
      <c r="BD27" s="31" t="str">
        <f>IF(BB27="","",IF(BC27-BB27&lt;=0,0,BC27-BB27))</f>
        <v/>
      </c>
      <c r="BE27" s="365"/>
      <c r="BF27" s="32" t="s">
        <v>243</v>
      </c>
    </row>
    <row r="28" spans="1:58" ht="14.25" thickBot="1">
      <c r="A28" s="19" t="s">
        <v>249</v>
      </c>
      <c r="B28" s="20"/>
      <c r="C28" s="72"/>
      <c r="D28" s="89" t="e">
        <f>VLOOKUP(C28,AK23:AL25,2,FALSE)</f>
        <v>#N/A</v>
      </c>
      <c r="E28" s="403" t="s">
        <v>250</v>
      </c>
      <c r="F28" s="402"/>
      <c r="G28" s="402"/>
      <c r="H28" s="402"/>
      <c r="I28" s="2"/>
      <c r="J28" s="2"/>
      <c r="K28" s="2"/>
      <c r="L28" s="2"/>
      <c r="M28" s="2"/>
      <c r="N28" s="2"/>
      <c r="O28" s="2"/>
      <c r="P28" s="2"/>
      <c r="Q28" s="2"/>
      <c r="R28" s="2"/>
      <c r="S28" s="2"/>
      <c r="T28" s="2"/>
      <c r="U28" s="2"/>
      <c r="V28" s="2"/>
      <c r="W28" s="2"/>
      <c r="X28" s="2"/>
      <c r="Y28" s="2"/>
      <c r="Z28" s="2"/>
      <c r="AA28" s="2"/>
      <c r="AB28" s="2"/>
      <c r="AC28" s="2"/>
      <c r="AD28" s="2" t="s">
        <v>251</v>
      </c>
      <c r="AE28" s="2"/>
      <c r="AF28" s="2"/>
      <c r="AG28" s="2"/>
      <c r="AH28" s="2"/>
      <c r="AI28" s="2"/>
      <c r="AJ28" s="2"/>
      <c r="AK28" s="2"/>
      <c r="AL28" s="2"/>
      <c r="AM28" s="2" t="s">
        <v>252</v>
      </c>
      <c r="AN28" s="2"/>
      <c r="AO28" s="2" t="s">
        <v>253</v>
      </c>
      <c r="AP28" s="2" t="s">
        <v>66</v>
      </c>
      <c r="AQ28" s="29"/>
      <c r="AR28" s="2"/>
      <c r="AS28" s="2"/>
      <c r="AT28" s="2"/>
      <c r="AU28" s="2"/>
      <c r="AV28" s="2"/>
      <c r="AW28" s="2"/>
      <c r="AX28" s="2"/>
      <c r="AY28" s="90"/>
      <c r="AZ28" s="2"/>
      <c r="BA28" s="30" t="s">
        <v>254</v>
      </c>
      <c r="BB28" s="31">
        <f>IF(D149="","",D149)</f>
        <v>0</v>
      </c>
      <c r="BC28" s="31">
        <f>IF($BB$24&lt;0.8,1.1,IF($BB$24&lt;1,$BB$24+0.3,IF($BB$24&lt;1.5,1.5,0)))</f>
        <v>1.1000000000000001</v>
      </c>
      <c r="BD28" s="31">
        <f>IF(BB28="","",IF(BC28-BB28&lt;=0,0,BC28-BB28))</f>
        <v>1.1000000000000001</v>
      </c>
      <c r="BE28" s="365"/>
    </row>
    <row r="29" spans="1:58" ht="21.75" thickBot="1">
      <c r="A29" s="74" t="s">
        <v>255</v>
      </c>
      <c r="B29" s="75"/>
      <c r="C29" s="74" t="e">
        <f>IF(D26+D27+D28&gt;=3000,"非常に重い建物",IF(D26+D27+D28&gt;=2000,"重い建物","軽い建物"))</f>
        <v>#N/A</v>
      </c>
      <c r="D29" s="83" t="s">
        <v>256</v>
      </c>
      <c r="E29" s="404" t="s">
        <v>257</v>
      </c>
      <c r="F29" s="402"/>
      <c r="G29" s="402"/>
      <c r="H29" s="402"/>
      <c r="I29" s="2"/>
      <c r="J29" s="2"/>
      <c r="K29" s="2"/>
      <c r="L29" s="2"/>
      <c r="M29" s="2"/>
      <c r="N29" s="2"/>
      <c r="O29" s="2"/>
      <c r="P29" s="2"/>
      <c r="Q29" s="2"/>
      <c r="R29" s="2"/>
      <c r="S29" s="2"/>
      <c r="T29" s="2"/>
      <c r="U29" s="2"/>
      <c r="V29" s="2"/>
      <c r="W29" s="2"/>
      <c r="X29" s="2"/>
      <c r="Y29" s="2"/>
      <c r="Z29" s="2"/>
      <c r="AA29" s="2"/>
      <c r="AB29" s="2"/>
      <c r="AC29" s="2"/>
      <c r="AD29" s="2" t="s">
        <v>258</v>
      </c>
      <c r="AE29" s="2"/>
      <c r="AF29" s="2"/>
      <c r="AG29" s="2"/>
      <c r="AH29" s="2"/>
      <c r="AI29" s="2"/>
      <c r="AJ29" s="2"/>
      <c r="AK29" s="2"/>
      <c r="AL29" s="2"/>
      <c r="AM29" s="2" t="s">
        <v>259</v>
      </c>
      <c r="AN29" s="2" t="s">
        <v>260</v>
      </c>
      <c r="AO29" s="2" t="s">
        <v>261</v>
      </c>
      <c r="AP29" s="2" t="s">
        <v>262</v>
      </c>
      <c r="AQ29" s="37" t="s">
        <v>263</v>
      </c>
      <c r="AR29" s="2"/>
      <c r="AS29" s="2"/>
      <c r="AT29" s="2"/>
      <c r="AU29" s="2"/>
      <c r="BA29" s="30" t="s">
        <v>264</v>
      </c>
      <c r="BB29" s="31" t="str">
        <f>IF(D150="","",D150)</f>
        <v/>
      </c>
      <c r="BC29" s="31">
        <f>IF($BB$24&lt;0.8,1.1,IF($BB$24&lt;1,$BB$24+0.3,IF($BB$24&lt;1.5,1.5,0)))</f>
        <v>1.1000000000000001</v>
      </c>
      <c r="BD29" s="31" t="str">
        <f>IF(BB29="","",IF(BC29-BB29&lt;=0,0,BC29-BB29))</f>
        <v/>
      </c>
      <c r="BE29" s="366">
        <f>SUM(BD26:BD29)</f>
        <v>1.1000000000000001</v>
      </c>
    </row>
    <row r="30" spans="1:58" ht="14.25" thickBot="1">
      <c r="A30" s="91" t="s">
        <v>21</v>
      </c>
      <c r="B30" s="71" t="s">
        <v>265</v>
      </c>
      <c r="C30" s="92"/>
      <c r="D30" s="93"/>
      <c r="E30" s="404" t="s">
        <v>266</v>
      </c>
      <c r="F30" s="402"/>
      <c r="G30" s="402"/>
      <c r="H30" s="402"/>
      <c r="I30" s="2"/>
      <c r="J30" s="2"/>
      <c r="K30" s="2"/>
      <c r="L30" s="2"/>
      <c r="M30" s="2"/>
      <c r="N30" s="2"/>
      <c r="O30" s="2"/>
      <c r="P30" s="2"/>
      <c r="Q30" s="2"/>
      <c r="R30" s="2"/>
      <c r="S30" s="2"/>
      <c r="T30" s="2"/>
      <c r="U30" s="2"/>
      <c r="V30" s="2"/>
      <c r="W30" s="2"/>
      <c r="X30" s="2"/>
      <c r="Y30" s="2"/>
      <c r="Z30" s="2"/>
      <c r="AA30" s="2"/>
      <c r="AB30" s="2"/>
      <c r="AC30" s="2"/>
      <c r="AD30" s="2" t="s">
        <v>267</v>
      </c>
      <c r="AE30" s="2"/>
      <c r="AF30" s="2"/>
      <c r="AG30" s="2"/>
      <c r="AH30" s="2"/>
      <c r="AI30" s="2"/>
      <c r="AJ30" s="2"/>
      <c r="AK30" s="2"/>
      <c r="AL30" s="2"/>
      <c r="AM30" s="2" t="s">
        <v>268</v>
      </c>
      <c r="AN30" s="2" t="s">
        <v>66</v>
      </c>
      <c r="AO30" s="2" t="s">
        <v>269</v>
      </c>
      <c r="AP30" s="2"/>
      <c r="AQ30" s="43" t="s">
        <v>270</v>
      </c>
      <c r="AR30" s="2"/>
      <c r="AT30" s="24"/>
      <c r="AU30" s="24"/>
      <c r="BA30" s="44" t="s">
        <v>271</v>
      </c>
    </row>
    <row r="31" spans="1:58" ht="14.25" thickBot="1">
      <c r="A31" s="84"/>
      <c r="B31" s="71" t="s">
        <v>272</v>
      </c>
      <c r="C31" s="92"/>
      <c r="D31" s="89">
        <f>IF(C31=AM11,1.13,1)</f>
        <v>1</v>
      </c>
      <c r="E31" s="402"/>
      <c r="F31" s="402"/>
      <c r="G31" s="402"/>
      <c r="H31" s="402"/>
      <c r="I31" s="2"/>
      <c r="J31" s="2"/>
      <c r="K31" s="2"/>
      <c r="L31" s="2"/>
      <c r="M31" s="2"/>
      <c r="N31" s="2"/>
      <c r="O31" s="2"/>
      <c r="P31" s="2"/>
      <c r="Q31" s="2"/>
      <c r="R31" s="2"/>
      <c r="S31" s="2"/>
      <c r="T31" s="2"/>
      <c r="U31" s="2"/>
      <c r="V31" s="2"/>
      <c r="W31" s="2"/>
      <c r="X31" s="2"/>
      <c r="Y31" s="2"/>
      <c r="Z31" s="2"/>
      <c r="AA31" s="2"/>
      <c r="AB31" s="2"/>
      <c r="AC31" s="2"/>
      <c r="AD31" s="2" t="s">
        <v>273</v>
      </c>
      <c r="AE31" s="2"/>
      <c r="AF31" s="2"/>
      <c r="AG31" s="2"/>
      <c r="AH31" s="2"/>
      <c r="AI31" s="2"/>
      <c r="AJ31" s="2"/>
      <c r="AK31" s="2"/>
      <c r="AL31" s="2"/>
      <c r="AM31" s="2"/>
      <c r="AN31" s="2" t="s">
        <v>274</v>
      </c>
      <c r="AO31" s="2"/>
      <c r="AP31" s="2" t="s">
        <v>275</v>
      </c>
      <c r="AQ31" s="29"/>
      <c r="AR31" s="2"/>
      <c r="AT31" s="24"/>
      <c r="AU31" s="24"/>
      <c r="BB31" s="2"/>
    </row>
    <row r="32" spans="1:58" ht="15" thickBot="1">
      <c r="A32" s="19" t="s">
        <v>120</v>
      </c>
      <c r="B32" s="71"/>
      <c r="C32" s="92"/>
      <c r="D32" s="22" t="str">
        <f>IF(C32="","!入力してください","")</f>
        <v>!入力してください</v>
      </c>
      <c r="E32" s="403" t="s">
        <v>276</v>
      </c>
      <c r="F32" s="402"/>
      <c r="G32" s="402"/>
      <c r="H32" s="402"/>
      <c r="I32" s="2"/>
      <c r="J32" s="2"/>
      <c r="K32" s="2"/>
      <c r="L32" s="2"/>
      <c r="M32" s="2"/>
      <c r="N32" s="2"/>
      <c r="O32" s="2"/>
      <c r="P32" s="2"/>
      <c r="Q32" s="2"/>
      <c r="R32" s="2"/>
      <c r="S32" s="2"/>
      <c r="T32" s="2"/>
      <c r="U32" s="2"/>
      <c r="V32" s="2"/>
      <c r="W32" s="2"/>
      <c r="X32" s="2"/>
      <c r="Y32" s="2"/>
      <c r="Z32" s="2"/>
      <c r="AA32" s="2"/>
      <c r="AB32" s="2"/>
      <c r="AC32" s="2"/>
      <c r="AD32" s="2" t="s">
        <v>277</v>
      </c>
      <c r="AE32" s="2"/>
      <c r="AF32" s="2"/>
      <c r="AG32" s="2"/>
      <c r="AH32" s="2"/>
      <c r="AI32" s="2"/>
      <c r="AJ32" s="2"/>
      <c r="AK32" s="2"/>
      <c r="AL32" s="2"/>
      <c r="AM32" s="2"/>
      <c r="AN32" s="2" t="s">
        <v>278</v>
      </c>
      <c r="AO32" s="2"/>
      <c r="AP32" s="2" t="s">
        <v>279</v>
      </c>
      <c r="AQ32" s="37" t="s">
        <v>280</v>
      </c>
      <c r="AR32" s="2"/>
      <c r="AT32" s="94"/>
      <c r="AU32" s="94"/>
      <c r="AZ32" s="95" t="s">
        <v>281</v>
      </c>
      <c r="BB32" s="44" t="s">
        <v>282</v>
      </c>
    </row>
    <row r="33" spans="1:64" ht="14.25" thickBot="1">
      <c r="A33" s="91" t="s">
        <v>198</v>
      </c>
      <c r="B33" s="81" t="s">
        <v>198</v>
      </c>
      <c r="C33" s="92"/>
      <c r="D33" s="22" t="str">
        <f>IF(C33="","!入力してください","")</f>
        <v>!入力してください</v>
      </c>
      <c r="E33" s="404" t="s">
        <v>283</v>
      </c>
      <c r="F33" s="402"/>
      <c r="G33" s="402"/>
      <c r="H33" s="402"/>
      <c r="I33" s="2"/>
      <c r="J33" s="2"/>
      <c r="K33" s="2"/>
      <c r="L33" s="2"/>
      <c r="M33" s="2"/>
      <c r="N33" s="2"/>
      <c r="O33" s="2"/>
      <c r="P33" s="2"/>
      <c r="Q33" s="2"/>
      <c r="R33" s="2"/>
      <c r="S33" s="2"/>
      <c r="T33" s="2"/>
      <c r="U33" s="2"/>
      <c r="V33" s="2"/>
      <c r="W33" s="2"/>
      <c r="X33" s="2"/>
      <c r="Y33" s="2"/>
      <c r="Z33" s="2"/>
      <c r="AA33" s="2"/>
      <c r="AB33" s="2"/>
      <c r="AC33" s="2"/>
      <c r="AD33" s="2" t="s">
        <v>284</v>
      </c>
      <c r="AE33" s="2"/>
      <c r="AF33" s="2"/>
      <c r="AG33" s="2"/>
      <c r="AH33" s="2"/>
      <c r="AI33" s="2"/>
      <c r="AJ33" s="2"/>
      <c r="AK33" s="2"/>
      <c r="AL33" s="2"/>
      <c r="AM33" s="2" t="s">
        <v>285</v>
      </c>
      <c r="AN33" s="2"/>
      <c r="AO33" s="2" t="s">
        <v>286</v>
      </c>
      <c r="AP33" s="2" t="s">
        <v>287</v>
      </c>
      <c r="AQ33" s="43" t="s">
        <v>288</v>
      </c>
      <c r="AR33" s="2"/>
      <c r="AT33" s="94"/>
      <c r="AU33" s="94"/>
      <c r="BA33" s="96" t="s">
        <v>289</v>
      </c>
    </row>
    <row r="34" spans="1:64" ht="14.25" thickBot="1">
      <c r="A34" s="84"/>
      <c r="B34" s="81" t="s">
        <v>246</v>
      </c>
      <c r="C34" s="92"/>
      <c r="D34" s="22" t="str">
        <f>IF(C34="","!入力してください","")</f>
        <v>!入力してください</v>
      </c>
      <c r="E34" s="404" t="s">
        <v>290</v>
      </c>
      <c r="F34" s="402"/>
      <c r="G34" s="402"/>
      <c r="H34" s="402"/>
      <c r="I34" s="2"/>
      <c r="J34" s="2"/>
      <c r="K34" s="2"/>
      <c r="L34" s="2"/>
      <c r="M34" s="2"/>
      <c r="N34" s="2"/>
      <c r="O34" s="2"/>
      <c r="P34" s="2"/>
      <c r="Q34" s="2"/>
      <c r="R34" s="2"/>
      <c r="S34" s="2"/>
      <c r="T34" s="2"/>
      <c r="U34" s="2"/>
      <c r="V34" s="2"/>
      <c r="W34" s="2"/>
      <c r="X34" s="2"/>
      <c r="Y34" s="2"/>
      <c r="Z34" s="2"/>
      <c r="AA34" s="2"/>
      <c r="AB34" s="2"/>
      <c r="AC34" s="2"/>
      <c r="AD34" s="2" t="s">
        <v>291</v>
      </c>
      <c r="AE34" s="2"/>
      <c r="AF34" s="2"/>
      <c r="AG34" s="2"/>
      <c r="AH34" s="2"/>
      <c r="AI34" s="2"/>
      <c r="AJ34" s="2"/>
      <c r="AK34" s="2"/>
      <c r="AL34" s="2"/>
      <c r="AM34" s="2" t="s">
        <v>292</v>
      </c>
      <c r="AN34" s="2"/>
      <c r="AO34" s="2" t="s">
        <v>218</v>
      </c>
      <c r="AP34" s="2" t="s">
        <v>262</v>
      </c>
      <c r="AQ34" s="29"/>
      <c r="AR34" s="2"/>
      <c r="AT34" s="94"/>
      <c r="AU34" s="94"/>
      <c r="AZ34" s="12" t="s">
        <v>293</v>
      </c>
      <c r="BA34" s="30" t="s">
        <v>294</v>
      </c>
      <c r="BB34" s="97">
        <v>1</v>
      </c>
    </row>
    <row r="35" spans="1:64" ht="14.25" thickBot="1">
      <c r="A35" s="19" t="s">
        <v>285</v>
      </c>
      <c r="B35" s="71"/>
      <c r="C35" s="92"/>
      <c r="D35" s="22" t="str">
        <f>IF(C35="","!入力してください","")</f>
        <v>!入力してください</v>
      </c>
      <c r="E35" s="404" t="s">
        <v>295</v>
      </c>
      <c r="F35" s="402"/>
      <c r="G35" s="402"/>
      <c r="H35" s="402"/>
      <c r="I35" s="2"/>
      <c r="J35" s="2"/>
      <c r="K35" s="2"/>
      <c r="L35" s="2"/>
      <c r="M35" s="2"/>
      <c r="N35" s="2"/>
      <c r="O35" s="2"/>
      <c r="P35" s="2"/>
      <c r="Q35" s="2"/>
      <c r="R35" s="2"/>
      <c r="S35" s="2"/>
      <c r="T35" s="2"/>
      <c r="U35" s="2"/>
      <c r="V35" s="2"/>
      <c r="W35" s="2"/>
      <c r="X35" s="2"/>
      <c r="Y35" s="2"/>
      <c r="Z35" s="2"/>
      <c r="AA35" s="2"/>
      <c r="AB35" s="2"/>
      <c r="AC35" s="2"/>
      <c r="AD35" s="2" t="s">
        <v>296</v>
      </c>
      <c r="AE35" s="2"/>
      <c r="AF35" s="2"/>
      <c r="AG35" s="2"/>
      <c r="AH35" s="2"/>
      <c r="AI35" s="2"/>
      <c r="AJ35" s="2"/>
      <c r="AK35" s="2"/>
      <c r="AL35" s="2"/>
      <c r="AM35" s="2" t="s">
        <v>297</v>
      </c>
      <c r="AN35" s="2"/>
      <c r="AO35" s="2" t="s">
        <v>66</v>
      </c>
      <c r="AP35" s="2" t="s">
        <v>298</v>
      </c>
      <c r="AQ35" s="37" t="s">
        <v>299</v>
      </c>
      <c r="AR35" s="2"/>
      <c r="AS35" s="2"/>
      <c r="AT35" s="2"/>
      <c r="AU35" s="2"/>
      <c r="AV35" s="2"/>
      <c r="AW35" s="2"/>
      <c r="AX35" s="2"/>
      <c r="AY35" s="2"/>
      <c r="AZ35" s="12" t="s">
        <v>300</v>
      </c>
      <c r="BA35" s="30" t="s">
        <v>301</v>
      </c>
      <c r="BB35" s="98">
        <v>0.08</v>
      </c>
    </row>
    <row r="36" spans="1:64" ht="14.25" thickBot="1">
      <c r="A36" s="19" t="s">
        <v>302</v>
      </c>
      <c r="B36" s="71"/>
      <c r="C36" s="99"/>
      <c r="D36" s="22" t="str">
        <f>IF(C36="","!入力してください","")</f>
        <v>!入力してください</v>
      </c>
      <c r="E36" s="258"/>
      <c r="F36" s="402"/>
      <c r="G36" s="402"/>
      <c r="H36" s="402"/>
      <c r="I36" s="2"/>
      <c r="J36" s="2"/>
      <c r="K36" s="2"/>
      <c r="L36" s="2"/>
      <c r="M36" s="2"/>
      <c r="N36" s="2"/>
      <c r="O36" s="2"/>
      <c r="P36" s="2"/>
      <c r="Q36" s="2"/>
      <c r="R36" s="2"/>
      <c r="S36" s="2"/>
      <c r="T36" s="2"/>
      <c r="U36" s="2"/>
      <c r="V36" s="2"/>
      <c r="W36" s="2"/>
      <c r="X36" s="2"/>
      <c r="Y36" s="2"/>
      <c r="Z36" s="2"/>
      <c r="AA36" s="2"/>
      <c r="AB36" s="2"/>
      <c r="AC36" s="2"/>
      <c r="AD36" s="2" t="s">
        <v>303</v>
      </c>
      <c r="AE36" s="2"/>
      <c r="AF36" s="2"/>
      <c r="AG36" s="2"/>
      <c r="AH36" s="2"/>
      <c r="AI36" s="2"/>
      <c r="AJ36" s="2"/>
      <c r="AK36" s="2"/>
      <c r="AL36" s="2"/>
      <c r="AM36" s="2"/>
      <c r="AN36" s="2"/>
      <c r="AO36" s="2"/>
      <c r="AP36" s="2" t="s">
        <v>304</v>
      </c>
      <c r="AQ36" s="43" t="s">
        <v>305</v>
      </c>
      <c r="AR36" s="2"/>
      <c r="AU36" s="2"/>
      <c r="AV36" s="2"/>
      <c r="AW36" s="2"/>
      <c r="AX36" s="2"/>
      <c r="AY36" s="2"/>
      <c r="AZ36" s="12"/>
      <c r="BB36" s="96" t="s">
        <v>306</v>
      </c>
      <c r="BC36" s="96" t="s">
        <v>307</v>
      </c>
      <c r="BF36" s="44" t="s">
        <v>160</v>
      </c>
      <c r="BG36" s="96" t="s">
        <v>306</v>
      </c>
      <c r="BH36" s="96" t="s">
        <v>307</v>
      </c>
    </row>
    <row r="37" spans="1:64" ht="14.25" thickBot="1">
      <c r="A37" s="100" t="s">
        <v>308</v>
      </c>
      <c r="B37" s="101"/>
      <c r="C37" s="69"/>
      <c r="D37" s="102" t="s">
        <v>309</v>
      </c>
      <c r="E37" s="258"/>
      <c r="F37" s="402"/>
      <c r="G37" s="402"/>
      <c r="H37" s="402"/>
      <c r="I37" s="2"/>
      <c r="J37" s="2"/>
      <c r="K37" s="2"/>
      <c r="L37" s="2"/>
      <c r="M37" s="2"/>
      <c r="N37" s="2"/>
      <c r="O37" s="2"/>
      <c r="P37" s="2"/>
      <c r="Q37" s="2"/>
      <c r="R37" s="2"/>
      <c r="S37" s="2"/>
      <c r="T37" s="2"/>
      <c r="U37" s="2"/>
      <c r="V37" s="2"/>
      <c r="W37" s="2"/>
      <c r="X37" s="2"/>
      <c r="Y37" s="2"/>
      <c r="Z37" s="2"/>
      <c r="AA37" s="2"/>
      <c r="AB37" s="2"/>
      <c r="AC37" s="2"/>
      <c r="AD37" s="2" t="s">
        <v>310</v>
      </c>
      <c r="AE37" s="2"/>
      <c r="AF37" s="2"/>
      <c r="AG37" s="2"/>
      <c r="AH37" s="2"/>
      <c r="AI37" s="2"/>
      <c r="AJ37" s="2"/>
      <c r="AK37" s="2"/>
      <c r="AL37" s="2"/>
      <c r="AM37" s="2" t="s">
        <v>302</v>
      </c>
      <c r="AN37" s="2"/>
      <c r="AO37" s="2"/>
      <c r="AP37" s="2" t="s">
        <v>311</v>
      </c>
      <c r="AQ37" s="29"/>
      <c r="AR37" s="2"/>
      <c r="AU37" s="2"/>
      <c r="AV37" s="2"/>
      <c r="AW37" s="2"/>
      <c r="AX37" s="2"/>
      <c r="AZ37" s="12" t="s">
        <v>312</v>
      </c>
      <c r="BA37" s="30" t="s">
        <v>313</v>
      </c>
      <c r="BB37" s="103">
        <v>0.7051143405012642</v>
      </c>
      <c r="BC37" s="104">
        <v>1.6386000000000001</v>
      </c>
      <c r="BD37" s="32" t="s">
        <v>314</v>
      </c>
      <c r="BF37" s="105" t="s">
        <v>315</v>
      </c>
      <c r="BG37" s="106">
        <f>$BB$9*$BE$29*$BB$38+BB39</f>
        <v>89</v>
      </c>
      <c r="BH37" s="106">
        <f>$BB$9*$BE$29*$BC$38+BC39</f>
        <v>37</v>
      </c>
    </row>
    <row r="38" spans="1:64" ht="14.25" thickBot="1">
      <c r="A38" s="80" t="s">
        <v>316</v>
      </c>
      <c r="B38" s="81" t="s">
        <v>317</v>
      </c>
      <c r="C38" s="92"/>
      <c r="D38" s="107"/>
      <c r="E38" s="409" t="s">
        <v>318</v>
      </c>
      <c r="F38" s="402"/>
      <c r="G38" s="402"/>
      <c r="H38" s="402"/>
      <c r="I38" s="2"/>
      <c r="J38" s="2"/>
      <c r="K38" s="2"/>
      <c r="L38" s="2"/>
      <c r="M38" s="2"/>
      <c r="N38" s="2"/>
      <c r="O38" s="2"/>
      <c r="P38" s="2"/>
      <c r="Q38" s="2"/>
      <c r="R38" s="2"/>
      <c r="S38" s="2"/>
      <c r="T38" s="2"/>
      <c r="U38" s="2"/>
      <c r="V38" s="2"/>
      <c r="W38" s="2"/>
      <c r="X38" s="2"/>
      <c r="Y38" s="2"/>
      <c r="Z38" s="2"/>
      <c r="AA38" s="2"/>
      <c r="AB38" s="2"/>
      <c r="AC38" s="2"/>
      <c r="AD38" s="2" t="s">
        <v>319</v>
      </c>
      <c r="AE38" s="2"/>
      <c r="AF38" s="2"/>
      <c r="AG38" s="2"/>
      <c r="AH38" s="2"/>
      <c r="AI38" s="2"/>
      <c r="AJ38" s="2"/>
      <c r="AK38" s="2"/>
      <c r="AL38" s="2"/>
      <c r="AM38" s="24" t="s">
        <v>320</v>
      </c>
      <c r="AN38" s="367"/>
      <c r="AO38" s="367"/>
      <c r="AP38" s="2" t="s">
        <v>262</v>
      </c>
      <c r="AQ38" s="37" t="s">
        <v>321</v>
      </c>
      <c r="AR38" s="367"/>
      <c r="AU38" s="2"/>
      <c r="AV38" s="2"/>
      <c r="AW38" s="2"/>
      <c r="AX38" s="2"/>
      <c r="AY38" s="2"/>
      <c r="AZ38" s="12" t="s">
        <v>322</v>
      </c>
      <c r="BA38" s="30" t="s">
        <v>323</v>
      </c>
      <c r="BB38" s="108">
        <f>BB37*((1+BB35)/1.08)*BB34</f>
        <v>0.7051143405012642</v>
      </c>
      <c r="BC38" s="109">
        <f>BC37*((1+BB35)/1.08)*BB34</f>
        <v>1.6386000000000001</v>
      </c>
      <c r="BD38" s="32" t="s">
        <v>324</v>
      </c>
      <c r="BF38" s="30" t="s">
        <v>325</v>
      </c>
      <c r="BG38" s="106">
        <f>$BG$37-BB40</f>
        <v>-53</v>
      </c>
      <c r="BH38" s="106">
        <f>$BH$37-BC40</f>
        <v>-88</v>
      </c>
      <c r="BI38" s="44"/>
    </row>
    <row r="39" spans="1:64" ht="21.75" thickBot="1">
      <c r="A39" s="110"/>
      <c r="B39" s="81" t="s">
        <v>204</v>
      </c>
      <c r="C39" s="92"/>
      <c r="D39" s="111" t="s">
        <v>326</v>
      </c>
      <c r="E39" s="403" t="s">
        <v>327</v>
      </c>
      <c r="F39" s="402"/>
      <c r="G39" s="402"/>
      <c r="H39" s="402"/>
      <c r="I39" s="2"/>
      <c r="J39" s="2"/>
      <c r="K39" s="2"/>
      <c r="L39" s="2"/>
      <c r="M39" s="2"/>
      <c r="N39" s="2"/>
      <c r="O39" s="2"/>
      <c r="P39" s="2"/>
      <c r="Q39" s="2"/>
      <c r="R39" s="2"/>
      <c r="S39" s="2"/>
      <c r="T39" s="2"/>
      <c r="U39" s="2"/>
      <c r="V39" s="2"/>
      <c r="W39" s="2"/>
      <c r="X39" s="2"/>
      <c r="Y39" s="2"/>
      <c r="Z39" s="2"/>
      <c r="AA39" s="2"/>
      <c r="AB39" s="2"/>
      <c r="AC39" s="2"/>
      <c r="AD39" s="2" t="s">
        <v>328</v>
      </c>
      <c r="AE39" s="2"/>
      <c r="AF39" s="2"/>
      <c r="AG39" s="2"/>
      <c r="AH39" s="2"/>
      <c r="AI39" s="2"/>
      <c r="AJ39" s="2"/>
      <c r="AK39" s="2"/>
      <c r="AL39" s="2"/>
      <c r="AM39" s="24" t="s">
        <v>329</v>
      </c>
      <c r="AN39" s="367"/>
      <c r="AO39" s="367"/>
      <c r="AP39" s="2"/>
      <c r="AQ39" s="43" t="s">
        <v>330</v>
      </c>
      <c r="AR39" s="367"/>
      <c r="AU39" s="2"/>
      <c r="AV39" s="2"/>
      <c r="AW39" s="2"/>
      <c r="AX39" s="2"/>
      <c r="AY39" s="2"/>
      <c r="AZ39" s="112" t="s">
        <v>331</v>
      </c>
      <c r="BA39" s="30" t="s">
        <v>332</v>
      </c>
      <c r="BB39" s="113">
        <v>89</v>
      </c>
      <c r="BC39" s="113">
        <v>37</v>
      </c>
      <c r="BD39" s="32" t="s">
        <v>333</v>
      </c>
      <c r="BF39" s="114" t="s">
        <v>334</v>
      </c>
      <c r="BG39" s="106">
        <f>$BG$37+BB40</f>
        <v>231</v>
      </c>
      <c r="BH39" s="106">
        <f>$BH$37+BC40</f>
        <v>162</v>
      </c>
    </row>
    <row r="40" spans="1:64" ht="14.25" thickBot="1">
      <c r="A40" s="80" t="s">
        <v>335</v>
      </c>
      <c r="B40" s="81" t="s">
        <v>317</v>
      </c>
      <c r="C40" s="92"/>
      <c r="D40" s="107"/>
      <c r="E40" s="404" t="s">
        <v>336</v>
      </c>
      <c r="F40" s="402"/>
      <c r="G40" s="402"/>
      <c r="H40" s="402"/>
      <c r="I40" s="2"/>
      <c r="J40" s="2"/>
      <c r="K40" s="2"/>
      <c r="L40" s="2"/>
      <c r="M40" s="2"/>
      <c r="N40" s="2"/>
      <c r="O40" s="2"/>
      <c r="P40" s="2"/>
      <c r="Q40" s="2"/>
      <c r="R40" s="2"/>
      <c r="S40" s="2"/>
      <c r="T40" s="2"/>
      <c r="U40" s="2"/>
      <c r="V40" s="2"/>
      <c r="W40" s="2"/>
      <c r="X40" s="2"/>
      <c r="Y40" s="2"/>
      <c r="Z40" s="2"/>
      <c r="AA40" s="2"/>
      <c r="AB40" s="2"/>
      <c r="AC40" s="2"/>
      <c r="AD40" s="2" t="s">
        <v>337</v>
      </c>
      <c r="AE40" s="2"/>
      <c r="AF40" s="2"/>
      <c r="AG40" s="2"/>
      <c r="AH40" s="2"/>
      <c r="AI40" s="2"/>
      <c r="AJ40" s="2"/>
      <c r="AK40" s="2"/>
      <c r="AL40" s="2"/>
      <c r="AM40" s="24" t="s">
        <v>338</v>
      </c>
      <c r="AN40" s="367"/>
      <c r="AO40" s="2" t="s">
        <v>339</v>
      </c>
      <c r="AP40" s="2" t="s">
        <v>340</v>
      </c>
      <c r="AQ40" s="368"/>
      <c r="AR40" s="367"/>
      <c r="AU40" s="2"/>
      <c r="AV40" s="2"/>
      <c r="AW40" s="2"/>
      <c r="AX40" s="2"/>
      <c r="AY40" s="2"/>
      <c r="AZ40" s="112" t="s">
        <v>341</v>
      </c>
      <c r="BA40" s="115" t="s">
        <v>342</v>
      </c>
      <c r="BB40" s="113">
        <v>142</v>
      </c>
      <c r="BC40" s="113">
        <v>125</v>
      </c>
      <c r="BD40" s="32" t="s">
        <v>333</v>
      </c>
      <c r="BF40" s="114" t="s">
        <v>343</v>
      </c>
      <c r="BG40" s="106">
        <f>$BG$37+BB41</f>
        <v>373</v>
      </c>
      <c r="BH40" s="106">
        <f>$BH$37+BC41</f>
        <v>286</v>
      </c>
    </row>
    <row r="41" spans="1:64" ht="14.25" thickBot="1">
      <c r="A41" s="110"/>
      <c r="B41" s="81" t="s">
        <v>204</v>
      </c>
      <c r="C41" s="92"/>
      <c r="D41" s="116"/>
      <c r="E41" s="404" t="s">
        <v>344</v>
      </c>
      <c r="F41" s="402"/>
      <c r="G41" s="402"/>
      <c r="H41" s="402"/>
      <c r="I41" s="2"/>
      <c r="J41" s="2"/>
      <c r="K41" s="2"/>
      <c r="L41" s="2"/>
      <c r="M41" s="2"/>
      <c r="N41" s="2"/>
      <c r="O41" s="2"/>
      <c r="P41" s="2"/>
      <c r="Q41" s="2"/>
      <c r="R41" s="2"/>
      <c r="S41" s="2"/>
      <c r="T41" s="2"/>
      <c r="U41" s="2"/>
      <c r="V41" s="2"/>
      <c r="W41" s="2"/>
      <c r="X41" s="2"/>
      <c r="Y41" s="2"/>
      <c r="Z41" s="2"/>
      <c r="AA41" s="2"/>
      <c r="AB41" s="2"/>
      <c r="AC41" s="2"/>
      <c r="AD41" s="2" t="s">
        <v>345</v>
      </c>
      <c r="AE41" s="2"/>
      <c r="AF41" s="2"/>
      <c r="AG41" s="2"/>
      <c r="AH41" s="2"/>
      <c r="AI41" s="2"/>
      <c r="AJ41" s="2"/>
      <c r="AK41" s="2"/>
      <c r="AL41" s="2"/>
      <c r="AM41" s="24" t="s">
        <v>346</v>
      </c>
      <c r="AN41" s="367"/>
      <c r="AO41" s="367"/>
      <c r="AP41" s="2" t="s">
        <v>347</v>
      </c>
      <c r="AQ41" s="37" t="s">
        <v>348</v>
      </c>
      <c r="AR41" s="367"/>
      <c r="AS41" s="367"/>
      <c r="AT41" s="367"/>
      <c r="AU41" s="2"/>
      <c r="AV41" s="2"/>
      <c r="AW41" s="2"/>
      <c r="AX41" s="2"/>
      <c r="AY41" s="2"/>
      <c r="AZ41" s="112" t="s">
        <v>349</v>
      </c>
      <c r="BA41" s="117" t="s">
        <v>350</v>
      </c>
      <c r="BB41" s="113">
        <v>284</v>
      </c>
      <c r="BC41" s="118">
        <v>249</v>
      </c>
      <c r="BD41" s="32" t="s">
        <v>333</v>
      </c>
      <c r="BG41" s="119"/>
    </row>
    <row r="42" spans="1:64" ht="14.25" thickBot="1">
      <c r="A42" s="80" t="s">
        <v>351</v>
      </c>
      <c r="B42" s="81" t="s">
        <v>317</v>
      </c>
      <c r="C42" s="92"/>
      <c r="D42" s="107"/>
      <c r="E42" s="404"/>
      <c r="F42" s="402"/>
      <c r="G42" s="402"/>
      <c r="H42" s="402"/>
      <c r="I42" s="2"/>
      <c r="J42" s="2"/>
      <c r="K42" s="2"/>
      <c r="L42" s="2"/>
      <c r="M42" s="2"/>
      <c r="N42" s="2"/>
      <c r="O42" s="2"/>
      <c r="P42" s="2"/>
      <c r="Q42" s="2"/>
      <c r="R42" s="2"/>
      <c r="S42" s="2"/>
      <c r="T42" s="2"/>
      <c r="U42" s="2"/>
      <c r="V42" s="2"/>
      <c r="W42" s="2"/>
      <c r="X42" s="2"/>
      <c r="Y42" s="2"/>
      <c r="Z42" s="2"/>
      <c r="AA42" s="2"/>
      <c r="AB42" s="2"/>
      <c r="AC42" s="2"/>
      <c r="AD42" s="2" t="s">
        <v>352</v>
      </c>
      <c r="AE42" s="2"/>
      <c r="AF42" s="2"/>
      <c r="AG42" s="2"/>
      <c r="AH42" s="2"/>
      <c r="AI42" s="2"/>
      <c r="AJ42" s="2"/>
      <c r="AK42" s="2"/>
      <c r="AL42" s="2"/>
      <c r="AM42" s="2"/>
      <c r="AN42" s="2"/>
      <c r="AO42" s="2"/>
      <c r="AP42" s="2" t="s">
        <v>353</v>
      </c>
      <c r="AQ42" s="43" t="s">
        <v>354</v>
      </c>
      <c r="AR42" s="2"/>
      <c r="AS42" s="367"/>
      <c r="AT42" s="367"/>
      <c r="AU42" s="2"/>
      <c r="AV42" s="2"/>
      <c r="AW42" s="2"/>
      <c r="AX42" s="2"/>
      <c r="AY42" s="2"/>
      <c r="AZ42" s="120"/>
      <c r="BA42" s="30" t="s">
        <v>325</v>
      </c>
      <c r="BB42" s="121">
        <f>BB39-BB40</f>
        <v>-53</v>
      </c>
      <c r="BC42" s="121">
        <f>BC39-BC40</f>
        <v>-88</v>
      </c>
      <c r="BD42" s="32" t="s">
        <v>324</v>
      </c>
    </row>
    <row r="43" spans="1:64" ht="14.25" thickBot="1">
      <c r="A43" s="110"/>
      <c r="B43" s="81" t="s">
        <v>204</v>
      </c>
      <c r="C43" s="92"/>
      <c r="D43" s="116"/>
      <c r="E43" s="404" t="s">
        <v>355</v>
      </c>
      <c r="F43" s="402"/>
      <c r="G43" s="402"/>
      <c r="H43" s="402"/>
      <c r="I43" s="2"/>
      <c r="J43" s="2"/>
      <c r="K43" s="2"/>
      <c r="L43" s="2"/>
      <c r="M43" s="2"/>
      <c r="N43" s="2"/>
      <c r="O43" s="2"/>
      <c r="P43" s="2"/>
      <c r="Q43" s="2"/>
      <c r="R43" s="2"/>
      <c r="S43" s="2"/>
      <c r="T43" s="2"/>
      <c r="U43" s="2"/>
      <c r="V43" s="2"/>
      <c r="W43" s="2"/>
      <c r="X43" s="2"/>
      <c r="Y43" s="2"/>
      <c r="Z43" s="2"/>
      <c r="AA43" s="2"/>
      <c r="AB43" s="2"/>
      <c r="AC43" s="2"/>
      <c r="AD43" s="2" t="s">
        <v>356</v>
      </c>
      <c r="AE43" s="2"/>
      <c r="AF43" s="2"/>
      <c r="AG43" s="2"/>
      <c r="AH43" s="2"/>
      <c r="AI43" s="2"/>
      <c r="AJ43" s="2"/>
      <c r="AK43" s="2"/>
      <c r="AL43" s="2"/>
      <c r="AM43" s="2"/>
      <c r="AN43" s="2"/>
      <c r="AO43" s="2"/>
      <c r="AP43" s="2" t="s">
        <v>262</v>
      </c>
      <c r="AQ43" s="29"/>
      <c r="AR43" s="2"/>
      <c r="AS43" s="367"/>
      <c r="AT43" s="367"/>
      <c r="AU43" s="2"/>
      <c r="AV43" s="2"/>
      <c r="AW43" s="2"/>
      <c r="AX43" s="2"/>
      <c r="BA43" s="114" t="s">
        <v>334</v>
      </c>
      <c r="BB43" s="121">
        <f>BB39+BB40</f>
        <v>231</v>
      </c>
      <c r="BC43" s="121">
        <f>BC39+BC40</f>
        <v>162</v>
      </c>
      <c r="BD43" s="32" t="s">
        <v>324</v>
      </c>
      <c r="BF43" s="2"/>
      <c r="BG43" s="120"/>
      <c r="BH43" s="24"/>
      <c r="BI43" s="24"/>
      <c r="BJ43" s="369"/>
      <c r="BK43" s="122"/>
      <c r="BL43" s="122"/>
    </row>
    <row r="44" spans="1:64" ht="14.25" thickBot="1">
      <c r="A44" s="80" t="s">
        <v>357</v>
      </c>
      <c r="B44" s="81" t="s">
        <v>317</v>
      </c>
      <c r="C44" s="92"/>
      <c r="D44" s="107"/>
      <c r="E44" s="404" t="s">
        <v>358</v>
      </c>
      <c r="F44" s="402"/>
      <c r="G44" s="402"/>
      <c r="H44" s="402"/>
      <c r="I44" s="2"/>
      <c r="J44" s="2"/>
      <c r="K44" s="2"/>
      <c r="L44" s="2"/>
      <c r="M44" s="2"/>
      <c r="N44" s="2"/>
      <c r="O44" s="2"/>
      <c r="P44" s="2"/>
      <c r="Q44" s="2"/>
      <c r="R44" s="2"/>
      <c r="S44" s="2"/>
      <c r="T44" s="2"/>
      <c r="U44" s="2"/>
      <c r="V44" s="2"/>
      <c r="W44" s="2"/>
      <c r="X44" s="2"/>
      <c r="Y44" s="2"/>
      <c r="Z44" s="2"/>
      <c r="AA44" s="2"/>
      <c r="AB44" s="2"/>
      <c r="AC44" s="2"/>
      <c r="AD44" s="2" t="s">
        <v>359</v>
      </c>
      <c r="AE44" s="2"/>
      <c r="AF44" s="2"/>
      <c r="AG44" s="2"/>
      <c r="AH44" s="2"/>
      <c r="AI44" s="2"/>
      <c r="AJ44" s="2"/>
      <c r="AK44" s="2"/>
      <c r="AL44" s="2"/>
      <c r="AM44" s="2"/>
      <c r="AN44" s="2"/>
      <c r="AO44" s="2"/>
      <c r="AP44" s="2" t="s">
        <v>360</v>
      </c>
      <c r="AQ44" s="37" t="s">
        <v>361</v>
      </c>
      <c r="AR44" s="2"/>
      <c r="AS44" s="2"/>
      <c r="AT44" s="2"/>
      <c r="AU44" s="2"/>
      <c r="AV44" s="2"/>
      <c r="AW44" s="2"/>
      <c r="AX44" s="2"/>
      <c r="BA44" s="114" t="s">
        <v>343</v>
      </c>
      <c r="BB44" s="121">
        <f>BB39+BB41</f>
        <v>373</v>
      </c>
      <c r="BC44" s="121">
        <f>BC43+BC41</f>
        <v>411</v>
      </c>
      <c r="BD44" s="32" t="s">
        <v>324</v>
      </c>
      <c r="BF44" s="2"/>
      <c r="BG44" s="120"/>
      <c r="BH44" s="24"/>
      <c r="BI44" s="369"/>
      <c r="BJ44" s="369"/>
      <c r="BK44" s="94"/>
      <c r="BL44" s="94"/>
    </row>
    <row r="45" spans="1:64" ht="14.25" thickBot="1">
      <c r="A45" s="110"/>
      <c r="B45" s="81" t="s">
        <v>204</v>
      </c>
      <c r="C45" s="123"/>
      <c r="D45" s="124" t="s">
        <v>362</v>
      </c>
      <c r="E45" s="402"/>
      <c r="F45" s="402"/>
      <c r="G45" s="402"/>
      <c r="H45" s="402"/>
      <c r="I45" s="2"/>
      <c r="J45" s="2"/>
      <c r="K45" s="2"/>
      <c r="L45" s="2"/>
      <c r="M45" s="2"/>
      <c r="N45" s="2"/>
      <c r="O45" s="2"/>
      <c r="P45" s="2"/>
      <c r="Q45" s="2"/>
      <c r="R45" s="2"/>
      <c r="S45" s="2"/>
      <c r="T45" s="2"/>
      <c r="U45" s="2"/>
      <c r="V45" s="2"/>
      <c r="W45" s="2"/>
      <c r="X45" s="2"/>
      <c r="Y45" s="2"/>
      <c r="Z45" s="2"/>
      <c r="AA45" s="2"/>
      <c r="AB45" s="2"/>
      <c r="AC45" s="2"/>
      <c r="AD45" s="2" t="s">
        <v>363</v>
      </c>
      <c r="AE45" s="2"/>
      <c r="AF45" s="2"/>
      <c r="AG45" s="2"/>
      <c r="AH45" s="2"/>
      <c r="AI45" s="2"/>
      <c r="AJ45" s="2"/>
      <c r="AK45" s="2"/>
      <c r="AL45" s="2"/>
      <c r="AM45" s="2"/>
      <c r="AN45" s="2"/>
      <c r="AO45" s="2"/>
      <c r="AP45" s="2" t="s">
        <v>347</v>
      </c>
      <c r="AQ45" s="43" t="s">
        <v>364</v>
      </c>
      <c r="AR45" s="2"/>
      <c r="AS45" s="2"/>
      <c r="AT45" s="2"/>
      <c r="AU45" s="2"/>
      <c r="AV45" s="2"/>
      <c r="AW45" s="2"/>
      <c r="AX45" s="2"/>
      <c r="BA45" s="42" t="s">
        <v>365</v>
      </c>
      <c r="BB45" s="114">
        <v>70</v>
      </c>
      <c r="BC45" s="30">
        <v>40</v>
      </c>
      <c r="BD45" s="32" t="s">
        <v>366</v>
      </c>
      <c r="BF45" s="2"/>
      <c r="BG45" s="120"/>
      <c r="BH45" s="24"/>
      <c r="BI45" s="369"/>
      <c r="BJ45" s="369"/>
      <c r="BK45" s="94"/>
      <c r="BL45" s="94"/>
    </row>
    <row r="46" spans="1:64" ht="14.25" thickBot="1">
      <c r="A46" s="19" t="s">
        <v>367</v>
      </c>
      <c r="B46" s="71"/>
      <c r="C46" s="123"/>
      <c r="D46" s="124" t="s">
        <v>368</v>
      </c>
      <c r="E46" s="402"/>
      <c r="F46" s="402"/>
      <c r="G46" s="402"/>
      <c r="H46" s="402"/>
      <c r="I46" s="2"/>
      <c r="J46" s="2"/>
      <c r="K46" s="2"/>
      <c r="L46" s="2"/>
      <c r="M46" s="2"/>
      <c r="N46" s="2"/>
      <c r="O46" s="2"/>
      <c r="P46" s="2"/>
      <c r="Q46" s="2"/>
      <c r="R46" s="2"/>
      <c r="S46" s="2"/>
      <c r="T46" s="2"/>
      <c r="U46" s="2"/>
      <c r="V46" s="2"/>
      <c r="W46" s="2"/>
      <c r="X46" s="2"/>
      <c r="Y46" s="2"/>
      <c r="Z46" s="2"/>
      <c r="AA46" s="2"/>
      <c r="AB46" s="2"/>
      <c r="AC46" s="2"/>
      <c r="AD46" s="2" t="s">
        <v>369</v>
      </c>
      <c r="AE46" s="2"/>
      <c r="AF46" s="2"/>
      <c r="AG46" s="2"/>
      <c r="AH46" s="2"/>
      <c r="AI46" s="2"/>
      <c r="AJ46" s="2"/>
      <c r="AK46" s="2"/>
      <c r="AL46" s="2"/>
      <c r="AM46" s="2"/>
      <c r="AN46" s="2"/>
      <c r="AO46" s="2"/>
      <c r="AP46" s="367" t="s">
        <v>370</v>
      </c>
      <c r="AQ46" s="29"/>
      <c r="AR46" s="2"/>
      <c r="AS46" s="2"/>
      <c r="AT46" s="2"/>
      <c r="AU46" s="2"/>
      <c r="AV46" s="2"/>
      <c r="AW46" s="2"/>
      <c r="AX46" s="2"/>
      <c r="BF46" s="2"/>
      <c r="BG46" s="2"/>
      <c r="BH46" s="24"/>
      <c r="BI46" s="369"/>
      <c r="BJ46" s="369"/>
      <c r="BK46" s="369"/>
      <c r="BL46" s="369"/>
    </row>
    <row r="47" spans="1:64" ht="14.25" thickBot="1">
      <c r="A47" s="17" t="s">
        <v>371</v>
      </c>
      <c r="B47" s="67"/>
      <c r="C47" s="69"/>
      <c r="D47" s="69"/>
      <c r="E47" s="402"/>
      <c r="F47" s="402"/>
      <c r="G47" s="402"/>
      <c r="H47" s="402"/>
      <c r="I47" s="2"/>
      <c r="J47" s="2"/>
      <c r="K47" s="2"/>
      <c r="L47" s="2"/>
      <c r="M47" s="2"/>
      <c r="N47" s="2"/>
      <c r="O47" s="2"/>
      <c r="P47" s="2"/>
      <c r="Q47" s="2"/>
      <c r="R47" s="2"/>
      <c r="S47" s="2"/>
      <c r="T47" s="2"/>
      <c r="U47" s="2"/>
      <c r="V47" s="2"/>
      <c r="W47" s="2"/>
      <c r="X47" s="2"/>
      <c r="Y47" s="2"/>
      <c r="Z47" s="2"/>
      <c r="AA47" s="2"/>
      <c r="AB47" s="2"/>
      <c r="AC47" s="2"/>
      <c r="AD47" s="2" t="s">
        <v>372</v>
      </c>
      <c r="AE47" s="2"/>
      <c r="AF47" s="2"/>
      <c r="AG47" s="2"/>
      <c r="AH47" s="2"/>
      <c r="AI47" s="2"/>
      <c r="AJ47" s="2"/>
      <c r="AK47" s="2"/>
      <c r="AL47" s="2"/>
      <c r="AM47" s="2"/>
      <c r="AN47" s="2"/>
      <c r="AO47" s="2"/>
      <c r="AP47" s="2" t="s">
        <v>373</v>
      </c>
      <c r="AQ47" s="37" t="s">
        <v>374</v>
      </c>
      <c r="AR47" s="2"/>
      <c r="AS47" s="2"/>
      <c r="AT47" s="2"/>
      <c r="AU47" s="2"/>
      <c r="AV47" s="2"/>
      <c r="AW47" s="2"/>
      <c r="AX47" s="2"/>
      <c r="BA47" s="96" t="s">
        <v>375</v>
      </c>
      <c r="BF47" s="2"/>
      <c r="BG47" s="2"/>
      <c r="BH47" s="24"/>
      <c r="BI47" s="369"/>
      <c r="BJ47" s="125"/>
      <c r="BK47" s="369"/>
      <c r="BL47" s="369"/>
    </row>
    <row r="48" spans="1:64" ht="14.25" thickBot="1">
      <c r="A48" s="19" t="s">
        <v>376</v>
      </c>
      <c r="B48" s="20"/>
      <c r="C48" s="92"/>
      <c r="D48" s="126" t="s">
        <v>377</v>
      </c>
      <c r="E48" s="402"/>
      <c r="F48" s="402"/>
      <c r="G48" s="402"/>
      <c r="H48" s="402"/>
      <c r="I48" s="2"/>
      <c r="J48" s="2"/>
      <c r="K48" s="2"/>
      <c r="L48" s="2"/>
      <c r="M48" s="2"/>
      <c r="N48" s="2"/>
      <c r="O48" s="2"/>
      <c r="P48" s="2"/>
      <c r="Q48" s="2"/>
      <c r="R48" s="2"/>
      <c r="S48" s="2"/>
      <c r="T48" s="2"/>
      <c r="U48" s="2"/>
      <c r="V48" s="2"/>
      <c r="W48" s="2"/>
      <c r="X48" s="2"/>
      <c r="Y48" s="2"/>
      <c r="Z48" s="2"/>
      <c r="AA48" s="2"/>
      <c r="AB48" s="2"/>
      <c r="AC48" s="2"/>
      <c r="AD48" s="2" t="s">
        <v>378</v>
      </c>
      <c r="AE48" s="2"/>
      <c r="AF48" s="2"/>
      <c r="AG48" s="2"/>
      <c r="AH48" s="2"/>
      <c r="AI48" s="2"/>
      <c r="AJ48" s="2"/>
      <c r="AK48" s="2"/>
      <c r="AL48" s="2"/>
      <c r="AM48" s="2"/>
      <c r="AN48" s="2"/>
      <c r="AO48" s="2"/>
      <c r="AP48" s="2" t="s">
        <v>262</v>
      </c>
      <c r="AQ48" s="43" t="s">
        <v>379</v>
      </c>
      <c r="AR48" s="2"/>
      <c r="AS48" s="2"/>
      <c r="AT48" s="2"/>
      <c r="AU48" s="2"/>
      <c r="AV48" s="2"/>
      <c r="AW48" s="2"/>
      <c r="AX48" s="2"/>
      <c r="BA48" s="370" t="s">
        <v>380</v>
      </c>
      <c r="BB48" s="371">
        <f>IF(BB24&gt;=1.5,"-",IF($BB$8="",IF(BC38*$BB$9*$BE$29+BC42&lt;$BC$45,$BC$45,BC38*$BB$9*$BE$29+BC42),IF(BB38*$BB$9*$BE$29+BB42&lt;$BB$45,$BB$45,BB38*$BB$9*$BE$29+BB42)))</f>
        <v>40</v>
      </c>
      <c r="BC48" s="372" t="str">
        <f>IF(BB7="","-",IF( BB48="-","-",ROUNDDOWN( BB48,0)))</f>
        <v>-</v>
      </c>
      <c r="BF48" s="2"/>
      <c r="BG48" s="2"/>
      <c r="BH48" s="24"/>
      <c r="BI48" s="127"/>
      <c r="BJ48" s="24"/>
      <c r="BK48" s="24"/>
      <c r="BL48" s="369"/>
    </row>
    <row r="49" spans="1:64" ht="14.25" thickBot="1">
      <c r="A49" s="19" t="s">
        <v>381</v>
      </c>
      <c r="B49" s="20"/>
      <c r="C49" s="92"/>
      <c r="D49" s="126" t="s">
        <v>377</v>
      </c>
      <c r="E49" s="402"/>
      <c r="F49" s="402"/>
      <c r="G49" s="402"/>
      <c r="H49" s="402"/>
      <c r="I49" s="2"/>
      <c r="J49" s="2"/>
      <c r="K49" s="2"/>
      <c r="L49" s="2"/>
      <c r="M49" s="2"/>
      <c r="N49" s="2"/>
      <c r="O49" s="2"/>
      <c r="P49" s="2"/>
      <c r="Q49" s="2"/>
      <c r="R49" s="2"/>
      <c r="S49" s="2"/>
      <c r="T49" s="2"/>
      <c r="U49" s="2"/>
      <c r="V49" s="2"/>
      <c r="W49" s="2"/>
      <c r="X49" s="2"/>
      <c r="Y49" s="2"/>
      <c r="Z49" s="2"/>
      <c r="AA49" s="2"/>
      <c r="AB49" s="2"/>
      <c r="AC49" s="2"/>
      <c r="AD49" s="2" t="s">
        <v>382</v>
      </c>
      <c r="AE49" s="2"/>
      <c r="AF49" s="2"/>
      <c r="AG49" s="2"/>
      <c r="AH49" s="2"/>
      <c r="AI49" s="2"/>
      <c r="AJ49" s="2"/>
      <c r="AK49" s="2"/>
      <c r="AL49" s="2"/>
      <c r="AM49" s="2"/>
      <c r="AN49" s="2"/>
      <c r="AO49" s="2"/>
      <c r="AP49" s="2" t="s">
        <v>383</v>
      </c>
      <c r="AQ49" s="29"/>
      <c r="AR49" s="2"/>
      <c r="AS49" s="2"/>
      <c r="AT49" s="2"/>
      <c r="AU49" s="2"/>
      <c r="AV49" s="2"/>
      <c r="AW49" s="2"/>
      <c r="AX49" s="2"/>
      <c r="BA49" s="370" t="s">
        <v>384</v>
      </c>
      <c r="BB49" s="371">
        <f>IF(BB24&gt;=1.5,"-",IF($BB$8="",IF(BC38*$BB$9*$BE$29+BC43&lt;$BC$45,$BC$45,BC38*$BB$9*$BE$29+BC43),IF(BB38*$BB$9*$BE$29+BB43&lt;$BB$45,$BB$45,BB38*$BB$9*$BE$29+BB43)))</f>
        <v>162</v>
      </c>
      <c r="BC49" s="372" t="str">
        <f>IF(BB7="","-",IF( BB48="-","-",ROUNDDOWN( BB49,0)))</f>
        <v>-</v>
      </c>
      <c r="BF49" s="2"/>
      <c r="BG49" s="2"/>
      <c r="BH49" s="24"/>
      <c r="BI49" s="128"/>
      <c r="BJ49" s="24"/>
      <c r="BK49" s="24"/>
      <c r="BL49" s="369"/>
    </row>
    <row r="50" spans="1:64" ht="14.25" thickBot="1">
      <c r="A50" s="19" t="s">
        <v>385</v>
      </c>
      <c r="B50" s="20"/>
      <c r="C50" s="92"/>
      <c r="D50" s="126" t="s">
        <v>377</v>
      </c>
      <c r="E50" s="402"/>
      <c r="F50" s="402"/>
      <c r="G50" s="402"/>
      <c r="H50" s="402"/>
      <c r="I50" s="2"/>
      <c r="J50" s="2"/>
      <c r="K50" s="2"/>
      <c r="L50" s="2"/>
      <c r="M50" s="2"/>
      <c r="N50" s="2"/>
      <c r="O50" s="2"/>
      <c r="P50" s="2"/>
      <c r="Q50" s="2"/>
      <c r="R50" s="2"/>
      <c r="S50" s="2"/>
      <c r="T50" s="2"/>
      <c r="U50" s="2"/>
      <c r="V50" s="2"/>
      <c r="W50" s="2"/>
      <c r="X50" s="2"/>
      <c r="Y50" s="2"/>
      <c r="Z50" s="2"/>
      <c r="AA50" s="2"/>
      <c r="AB50" s="2"/>
      <c r="AC50" s="2"/>
      <c r="AD50" s="2" t="s">
        <v>386</v>
      </c>
      <c r="AE50" s="2"/>
      <c r="AF50" s="2"/>
      <c r="AG50" s="2"/>
      <c r="AH50" s="2"/>
      <c r="AI50" s="2"/>
      <c r="AJ50" s="2"/>
      <c r="AK50" s="2"/>
      <c r="AL50" s="2"/>
      <c r="AM50" s="2"/>
      <c r="AN50" s="2"/>
      <c r="AO50" s="2"/>
      <c r="AP50" s="2" t="s">
        <v>387</v>
      </c>
      <c r="AQ50" s="37" t="s">
        <v>388</v>
      </c>
      <c r="AR50" s="2"/>
      <c r="AS50" s="2"/>
      <c r="AT50" s="2"/>
      <c r="AU50" s="2"/>
      <c r="AV50" s="2"/>
      <c r="AW50" s="2"/>
      <c r="AX50" s="2"/>
      <c r="BA50" s="370" t="s">
        <v>389</v>
      </c>
      <c r="BB50" s="371">
        <f>IF(BB24&gt;=1.5,"-",IF($BB$8="",IF(BC38*$BB$9*$BE$29+BC44&lt;$BC$45,$BC$45,BC38*$BB$9*$BE$29+BC44),IF(BB38*$BB$9*$BE$29+BB44&lt;$BB$45,$BB$45,BB38*$BB$9*$BE$29+BB44)))</f>
        <v>411</v>
      </c>
      <c r="BF50" s="2"/>
      <c r="BG50" s="2"/>
      <c r="BH50" s="24"/>
      <c r="BI50" s="369"/>
      <c r="BJ50" s="24"/>
      <c r="BK50" s="24"/>
      <c r="BL50" s="369"/>
    </row>
    <row r="51" spans="1:64" ht="14.25" thickBot="1">
      <c r="A51" s="19" t="s">
        <v>390</v>
      </c>
      <c r="B51" s="20"/>
      <c r="C51" s="92"/>
      <c r="D51" s="126" t="s">
        <v>377</v>
      </c>
      <c r="E51" s="402"/>
      <c r="F51" s="402"/>
      <c r="G51" s="402"/>
      <c r="H51" s="402"/>
      <c r="I51" s="2"/>
      <c r="J51" s="2"/>
      <c r="K51" s="2"/>
      <c r="L51" s="2"/>
      <c r="M51" s="2"/>
      <c r="N51" s="2"/>
      <c r="O51" s="2"/>
      <c r="P51" s="2"/>
      <c r="Q51" s="2"/>
      <c r="R51" s="2"/>
      <c r="S51" s="2"/>
      <c r="T51" s="2"/>
      <c r="U51" s="2"/>
      <c r="V51" s="2"/>
      <c r="W51" s="2"/>
      <c r="X51" s="2"/>
      <c r="Y51" s="2"/>
      <c r="Z51" s="2"/>
      <c r="AA51" s="2"/>
      <c r="AB51" s="2"/>
      <c r="AC51" s="2"/>
      <c r="AD51" s="2" t="s">
        <v>391</v>
      </c>
      <c r="AE51" s="2"/>
      <c r="AF51" s="2"/>
      <c r="AG51" s="2"/>
      <c r="AH51" s="2"/>
      <c r="AI51" s="2"/>
      <c r="AJ51" s="2"/>
      <c r="AK51" s="2"/>
      <c r="AL51" s="2"/>
      <c r="AM51" s="2"/>
      <c r="AN51" s="2"/>
      <c r="AO51" s="2"/>
      <c r="AP51" s="2" t="s">
        <v>262</v>
      </c>
      <c r="AQ51" s="43" t="s">
        <v>392</v>
      </c>
      <c r="AR51" s="2"/>
      <c r="AS51" s="2"/>
      <c r="AT51" s="2"/>
      <c r="AU51" s="2"/>
      <c r="AV51" s="2"/>
      <c r="AW51" s="2"/>
      <c r="AX51" s="2"/>
      <c r="BF51" s="2"/>
      <c r="BG51" s="2"/>
      <c r="BH51" s="369"/>
      <c r="BI51" s="369"/>
      <c r="BJ51" s="369"/>
      <c r="BK51" s="369"/>
      <c r="BL51" s="369"/>
    </row>
    <row r="52" spans="1:64" ht="14.25" thickBot="1">
      <c r="A52" s="19" t="s">
        <v>393</v>
      </c>
      <c r="B52" s="20"/>
      <c r="C52" s="92"/>
      <c r="D52" s="129"/>
      <c r="E52" s="402"/>
      <c r="F52" s="402"/>
      <c r="G52" s="402"/>
      <c r="H52" s="402"/>
      <c r="I52" s="2"/>
      <c r="J52" s="2"/>
      <c r="K52" s="2"/>
      <c r="L52" s="2"/>
      <c r="M52" s="2"/>
      <c r="N52" s="2"/>
      <c r="O52" s="2"/>
      <c r="P52" s="2"/>
      <c r="Q52" s="2"/>
      <c r="R52" s="2"/>
      <c r="S52" s="2"/>
      <c r="T52" s="2"/>
      <c r="U52" s="2"/>
      <c r="V52" s="2"/>
      <c r="W52" s="2"/>
      <c r="X52" s="2"/>
      <c r="Y52" s="2"/>
      <c r="Z52" s="2"/>
      <c r="AA52" s="2"/>
      <c r="AB52" s="2"/>
      <c r="AC52" s="2"/>
      <c r="AD52" s="2" t="s">
        <v>394</v>
      </c>
      <c r="AE52" s="2"/>
      <c r="AF52" s="2"/>
      <c r="AG52" s="2"/>
      <c r="AH52" s="2"/>
      <c r="AI52" s="2"/>
      <c r="AJ52" s="2"/>
      <c r="AK52" s="2"/>
      <c r="AL52" s="2"/>
      <c r="AM52" s="2"/>
      <c r="AN52" s="2"/>
      <c r="AO52" s="2"/>
      <c r="AP52" s="367" t="s">
        <v>395</v>
      </c>
      <c r="AQ52" s="29"/>
      <c r="AR52" s="2"/>
      <c r="AS52" s="2"/>
      <c r="AT52" s="2"/>
      <c r="AU52" s="2"/>
      <c r="AV52" s="2"/>
      <c r="AW52" s="2"/>
      <c r="AX52" s="2"/>
      <c r="BF52" s="2"/>
      <c r="BG52" s="2"/>
      <c r="BH52" s="369"/>
      <c r="BI52" s="369"/>
      <c r="BJ52" s="369"/>
      <c r="BK52" s="369"/>
      <c r="BL52" s="369"/>
    </row>
    <row r="53" spans="1:64">
      <c r="A53" s="17" t="s">
        <v>396</v>
      </c>
      <c r="B53" s="67"/>
      <c r="C53" s="69"/>
      <c r="D53" s="69"/>
      <c r="E53" s="402"/>
      <c r="F53" s="402"/>
      <c r="G53" s="402"/>
      <c r="H53" s="402"/>
      <c r="I53" s="2"/>
      <c r="J53" s="2"/>
      <c r="K53" s="2"/>
      <c r="L53" s="2"/>
      <c r="M53" s="2"/>
      <c r="N53" s="2"/>
      <c r="O53" s="2"/>
      <c r="P53" s="2"/>
      <c r="Q53" s="2"/>
      <c r="R53" s="2"/>
      <c r="S53" s="2"/>
      <c r="T53" s="2"/>
      <c r="U53" s="2"/>
      <c r="V53" s="2"/>
      <c r="W53" s="2"/>
      <c r="X53" s="2"/>
      <c r="Y53" s="2"/>
      <c r="Z53" s="2"/>
      <c r="AA53" s="2"/>
      <c r="AB53" s="2"/>
      <c r="AC53" s="2"/>
      <c r="AD53" s="2" t="s">
        <v>397</v>
      </c>
      <c r="AE53" s="2"/>
      <c r="AF53" s="2"/>
      <c r="AG53" s="2"/>
      <c r="AH53" s="2"/>
      <c r="AI53" s="2"/>
      <c r="AJ53" s="2"/>
      <c r="AK53" s="2"/>
      <c r="AL53" s="2"/>
      <c r="AM53" s="2"/>
      <c r="AN53" s="2"/>
      <c r="AO53" s="2"/>
      <c r="AP53" s="367" t="s">
        <v>398</v>
      </c>
      <c r="AQ53" s="37" t="s">
        <v>399</v>
      </c>
      <c r="AR53" s="2"/>
      <c r="AS53" s="2"/>
      <c r="AT53" s="2"/>
      <c r="AU53" s="2"/>
      <c r="AV53" s="2"/>
      <c r="AW53" s="2"/>
      <c r="AX53" s="2"/>
      <c r="BF53" s="2"/>
      <c r="BG53" s="2"/>
      <c r="BI53" s="96"/>
      <c r="BJ53" s="96"/>
    </row>
    <row r="54" spans="1:64" ht="14.25" thickBot="1">
      <c r="A54" s="130" t="s">
        <v>23</v>
      </c>
      <c r="B54" s="131"/>
      <c r="C54" s="132"/>
      <c r="D54" s="133"/>
      <c r="E54" s="410" t="s">
        <v>400</v>
      </c>
      <c r="F54" s="402"/>
      <c r="G54" s="402"/>
      <c r="H54" s="402"/>
      <c r="I54" s="2"/>
      <c r="J54" s="2"/>
      <c r="K54" s="2"/>
      <c r="L54" s="2"/>
      <c r="M54" s="2"/>
      <c r="N54" s="2"/>
      <c r="O54" s="2"/>
      <c r="P54" s="2"/>
      <c r="Q54" s="2"/>
      <c r="R54" s="2"/>
      <c r="S54" s="2"/>
      <c r="T54" s="2"/>
      <c r="U54" s="2"/>
      <c r="V54" s="2"/>
      <c r="W54" s="2"/>
      <c r="X54" s="2"/>
      <c r="Y54" s="2"/>
      <c r="Z54" s="2"/>
      <c r="AA54" s="2"/>
      <c r="AB54" s="2"/>
      <c r="AC54" s="2"/>
      <c r="AD54" s="2" t="s">
        <v>401</v>
      </c>
      <c r="AE54" s="2"/>
      <c r="AF54" s="2"/>
      <c r="AG54" s="2"/>
      <c r="AH54" s="2"/>
      <c r="AI54" s="2"/>
      <c r="AJ54" s="2"/>
      <c r="AK54" s="2"/>
      <c r="AL54" s="2"/>
      <c r="AM54" s="2"/>
      <c r="AN54" s="2"/>
      <c r="AO54" s="2"/>
      <c r="AP54" s="367" t="s">
        <v>402</v>
      </c>
      <c r="AQ54" s="43" t="s">
        <v>403</v>
      </c>
      <c r="AR54" s="2"/>
      <c r="AS54" s="2"/>
      <c r="AT54" s="2"/>
      <c r="AU54" s="2"/>
      <c r="AV54" s="2"/>
      <c r="AW54" s="2"/>
      <c r="AX54" s="2"/>
      <c r="BF54" s="2"/>
      <c r="BG54" s="2"/>
    </row>
    <row r="55" spans="1:64" ht="14.25" thickBot="1">
      <c r="A55" s="19" t="s">
        <v>404</v>
      </c>
      <c r="B55" s="20"/>
      <c r="C55" s="92"/>
      <c r="D55" s="22" t="str">
        <f>IF(C55="","!入力してください","")</f>
        <v>!入力してください</v>
      </c>
      <c r="E55" s="403" t="s">
        <v>405</v>
      </c>
      <c r="F55" s="402"/>
      <c r="G55" s="402"/>
      <c r="H55" s="402"/>
      <c r="I55" s="2"/>
      <c r="J55" s="2"/>
      <c r="K55" s="2"/>
      <c r="L55" s="2"/>
      <c r="M55" s="2"/>
      <c r="N55" s="2"/>
      <c r="O55" s="2"/>
      <c r="P55" s="2"/>
      <c r="Q55" s="2"/>
      <c r="R55" s="2"/>
      <c r="S55" s="2"/>
      <c r="T55" s="2"/>
      <c r="U55" s="2"/>
      <c r="V55" s="2"/>
      <c r="W55" s="2"/>
      <c r="X55" s="2"/>
      <c r="Y55" s="2"/>
      <c r="Z55" s="2"/>
      <c r="AA55" s="2"/>
      <c r="AB55" s="2"/>
      <c r="AC55" s="2"/>
      <c r="AD55" s="2" t="s">
        <v>406</v>
      </c>
      <c r="AE55" s="2"/>
      <c r="AF55" s="2"/>
      <c r="AG55" s="2"/>
      <c r="AH55" s="2"/>
      <c r="AI55" s="2"/>
      <c r="AJ55" s="2"/>
      <c r="AK55" s="2"/>
      <c r="AL55" s="2"/>
      <c r="AM55" s="2"/>
      <c r="AN55" s="2"/>
      <c r="AO55" s="2"/>
      <c r="AP55" s="367" t="s">
        <v>407</v>
      </c>
      <c r="AQ55" s="29"/>
      <c r="AR55" s="2"/>
      <c r="AS55" s="2"/>
      <c r="AT55" s="2"/>
      <c r="AU55" s="2"/>
      <c r="AV55" s="2"/>
      <c r="AW55" s="2"/>
      <c r="AX55" s="2"/>
      <c r="BF55" s="2"/>
      <c r="BG55" s="2"/>
    </row>
    <row r="56" spans="1:64" ht="14.25" thickBot="1">
      <c r="A56" s="19" t="s">
        <v>408</v>
      </c>
      <c r="B56" s="20"/>
      <c r="C56" s="92"/>
      <c r="D56" s="22" t="str">
        <f>IF(C56="","!入力してください","")</f>
        <v>!入力してください</v>
      </c>
      <c r="E56" s="404" t="s">
        <v>409</v>
      </c>
      <c r="F56" s="402"/>
      <c r="G56" s="402"/>
      <c r="H56" s="402"/>
      <c r="I56" s="2"/>
      <c r="J56" s="2"/>
      <c r="K56" s="2"/>
      <c r="L56" s="2"/>
      <c r="M56" s="2"/>
      <c r="N56" s="2"/>
      <c r="O56" s="2"/>
      <c r="P56" s="2"/>
      <c r="Q56" s="2"/>
      <c r="R56" s="2"/>
      <c r="S56" s="2"/>
      <c r="T56" s="2"/>
      <c r="U56" s="2"/>
      <c r="V56" s="2"/>
      <c r="W56" s="2"/>
      <c r="X56" s="2"/>
      <c r="Y56" s="2"/>
      <c r="Z56" s="2"/>
      <c r="AA56" s="2"/>
      <c r="AB56" s="2"/>
      <c r="AC56" s="2"/>
      <c r="AD56" s="2" t="s">
        <v>410</v>
      </c>
      <c r="AE56" s="2"/>
      <c r="AF56" s="2"/>
      <c r="AG56" s="2"/>
      <c r="AH56" s="2"/>
      <c r="AI56" s="2"/>
      <c r="AJ56" s="2"/>
      <c r="AK56" s="2"/>
      <c r="AL56" s="2"/>
      <c r="AM56" s="2"/>
      <c r="AN56" s="2"/>
      <c r="AO56" s="2"/>
      <c r="AP56" s="2" t="s">
        <v>411</v>
      </c>
      <c r="AQ56" s="37" t="s">
        <v>412</v>
      </c>
      <c r="AR56" s="2"/>
      <c r="AS56" s="2"/>
      <c r="AT56" s="2"/>
      <c r="AU56" s="2"/>
      <c r="AV56" s="2"/>
      <c r="AW56" s="2"/>
      <c r="AX56" s="2"/>
      <c r="AY56" s="2"/>
      <c r="AZ56" s="2"/>
    </row>
    <row r="57" spans="1:64" ht="14.25" thickBot="1">
      <c r="A57" s="100" t="s">
        <v>413</v>
      </c>
      <c r="B57" s="135"/>
      <c r="C57" s="136"/>
      <c r="D57" s="137"/>
      <c r="E57" s="404" t="s">
        <v>414</v>
      </c>
      <c r="F57" s="402"/>
      <c r="G57" s="402"/>
      <c r="H57" s="402"/>
      <c r="I57" s="2"/>
      <c r="J57" s="2"/>
      <c r="K57" s="2"/>
      <c r="L57" s="2"/>
      <c r="M57" s="2"/>
      <c r="N57" s="2"/>
      <c r="O57" s="2"/>
      <c r="P57" s="2"/>
      <c r="Q57" s="2"/>
      <c r="R57" s="2"/>
      <c r="S57" s="2"/>
      <c r="T57" s="2"/>
      <c r="U57" s="2"/>
      <c r="V57" s="2"/>
      <c r="W57" s="2"/>
      <c r="X57" s="2"/>
      <c r="Y57" s="2"/>
      <c r="Z57" s="2"/>
      <c r="AA57" s="2"/>
      <c r="AB57" s="2"/>
      <c r="AC57" s="2"/>
      <c r="AD57" s="2" t="s">
        <v>415</v>
      </c>
      <c r="AE57" s="2"/>
      <c r="AF57" s="2"/>
      <c r="AG57" s="2"/>
      <c r="AH57" s="2"/>
      <c r="AI57" s="2"/>
      <c r="AJ57" s="2"/>
      <c r="AK57" s="2"/>
      <c r="AL57" s="2"/>
      <c r="AM57" s="2"/>
      <c r="AN57" s="2"/>
      <c r="AO57" s="2"/>
      <c r="AP57" s="2" t="s">
        <v>416</v>
      </c>
      <c r="AQ57" s="43" t="s">
        <v>417</v>
      </c>
      <c r="AR57" s="2"/>
      <c r="AS57" s="2"/>
      <c r="AT57" s="2"/>
      <c r="AU57" s="2"/>
      <c r="AV57" s="2"/>
      <c r="AW57" s="2"/>
      <c r="AX57" s="2"/>
      <c r="AY57" s="2"/>
      <c r="AZ57" s="2"/>
    </row>
    <row r="58" spans="1:64" ht="21.75" thickBot="1">
      <c r="A58" s="19" t="s">
        <v>96</v>
      </c>
      <c r="B58" s="20"/>
      <c r="C58" s="92"/>
      <c r="D58" s="83" t="s">
        <v>222</v>
      </c>
      <c r="E58" s="404" t="s">
        <v>418</v>
      </c>
      <c r="F58" s="402"/>
      <c r="G58" s="402"/>
      <c r="H58" s="402"/>
      <c r="I58" s="2"/>
      <c r="J58" s="2"/>
      <c r="K58" s="2"/>
      <c r="L58" s="2"/>
      <c r="M58" s="2"/>
      <c r="N58" s="2"/>
      <c r="O58" s="2"/>
      <c r="P58" s="2"/>
      <c r="Q58" s="2"/>
      <c r="R58" s="2"/>
      <c r="S58" s="2"/>
      <c r="T58" s="2"/>
      <c r="U58" s="2"/>
      <c r="V58" s="2"/>
      <c r="W58" s="2"/>
      <c r="X58" s="2"/>
      <c r="Y58" s="2"/>
      <c r="Z58" s="2"/>
      <c r="AA58" s="2"/>
      <c r="AB58" s="2"/>
      <c r="AC58" s="2"/>
      <c r="AD58" s="2" t="s">
        <v>419</v>
      </c>
      <c r="AE58" s="2"/>
      <c r="AF58" s="2"/>
      <c r="AG58" s="2"/>
      <c r="AH58" s="2"/>
      <c r="AI58" s="2"/>
      <c r="AJ58" s="2"/>
      <c r="AK58" s="2"/>
      <c r="AL58" s="2"/>
      <c r="AM58" s="2"/>
      <c r="AN58" s="2"/>
      <c r="AO58" s="2"/>
      <c r="AP58" s="2" t="s">
        <v>420</v>
      </c>
      <c r="AQ58" s="29"/>
      <c r="AR58" s="2"/>
      <c r="AS58" s="2"/>
      <c r="AT58" s="2"/>
      <c r="AU58" s="2"/>
      <c r="AV58" s="2"/>
      <c r="AW58" s="2"/>
      <c r="AX58" s="2"/>
      <c r="AY58" s="2"/>
      <c r="AZ58" s="2"/>
    </row>
    <row r="59" spans="1:64" ht="14.25" thickBot="1">
      <c r="A59" s="19" t="s">
        <v>156</v>
      </c>
      <c r="B59" s="20"/>
      <c r="C59" s="92"/>
      <c r="D59" s="138"/>
      <c r="E59" s="402"/>
      <c r="F59" s="402"/>
      <c r="G59" s="402"/>
      <c r="H59" s="402"/>
      <c r="I59" s="2"/>
      <c r="J59" s="2"/>
      <c r="K59" s="2"/>
      <c r="L59" s="2"/>
      <c r="M59" s="2"/>
      <c r="N59" s="2"/>
      <c r="O59" s="2"/>
      <c r="P59" s="2"/>
      <c r="Q59" s="2"/>
      <c r="R59" s="2"/>
      <c r="S59" s="2"/>
      <c r="T59" s="2"/>
      <c r="U59" s="2"/>
      <c r="V59" s="2"/>
      <c r="W59" s="2"/>
      <c r="X59" s="2"/>
      <c r="Y59" s="2"/>
      <c r="Z59" s="2"/>
      <c r="AA59" s="2"/>
      <c r="AB59" s="2"/>
      <c r="AC59" s="2"/>
      <c r="AD59" s="2" t="s">
        <v>421</v>
      </c>
      <c r="AE59" s="2"/>
      <c r="AF59" s="2"/>
      <c r="AG59" s="2"/>
      <c r="AH59" s="2"/>
      <c r="AI59" s="2"/>
      <c r="AJ59" s="2"/>
      <c r="AK59" s="2"/>
      <c r="AL59" s="2"/>
      <c r="AM59" s="2"/>
      <c r="AN59" s="2"/>
      <c r="AO59" s="2"/>
      <c r="AP59" s="2" t="s">
        <v>422</v>
      </c>
      <c r="AQ59" s="37" t="s">
        <v>423</v>
      </c>
      <c r="AR59" s="2"/>
      <c r="AS59" s="2"/>
      <c r="AT59" s="2"/>
      <c r="AU59" s="2"/>
      <c r="AV59" s="2"/>
      <c r="AW59" s="2"/>
      <c r="AX59" s="2"/>
      <c r="AY59" s="2"/>
      <c r="AZ59" s="2"/>
    </row>
    <row r="60" spans="1:64" ht="14.25" thickBot="1">
      <c r="A60" s="19" t="s">
        <v>424</v>
      </c>
      <c r="B60" s="20"/>
      <c r="C60" s="92"/>
      <c r="D60" s="138"/>
      <c r="E60" s="402"/>
      <c r="F60" s="402"/>
      <c r="G60" s="402"/>
      <c r="H60" s="402"/>
      <c r="I60" s="2"/>
      <c r="J60" s="2"/>
      <c r="K60" s="2"/>
      <c r="L60" s="2"/>
      <c r="M60" s="2"/>
      <c r="N60" s="2"/>
      <c r="O60" s="2"/>
      <c r="P60" s="2"/>
      <c r="Q60" s="2"/>
      <c r="R60" s="2"/>
      <c r="S60" s="2"/>
      <c r="T60" s="2"/>
      <c r="U60" s="2"/>
      <c r="V60" s="2"/>
      <c r="W60" s="2"/>
      <c r="X60" s="2"/>
      <c r="Y60" s="2"/>
      <c r="Z60" s="2"/>
      <c r="AA60" s="2"/>
      <c r="AB60" s="2"/>
      <c r="AC60" s="2"/>
      <c r="AD60" s="2" t="s">
        <v>425</v>
      </c>
      <c r="AE60" s="2"/>
      <c r="AF60" s="2"/>
      <c r="AG60" s="2"/>
      <c r="AH60" s="2"/>
      <c r="AI60" s="2"/>
      <c r="AJ60" s="2"/>
      <c r="AK60" s="2"/>
      <c r="AL60" s="2"/>
      <c r="AM60" s="2"/>
      <c r="AN60" s="2"/>
      <c r="AO60" s="2"/>
      <c r="AP60" s="2"/>
      <c r="AQ60" s="37" t="s">
        <v>426</v>
      </c>
      <c r="AR60" s="2"/>
      <c r="AS60" s="2"/>
      <c r="AT60" s="2"/>
      <c r="AU60" s="2"/>
      <c r="AV60" s="2"/>
      <c r="AW60" s="2"/>
      <c r="AX60" s="2"/>
      <c r="AY60" s="2"/>
      <c r="AZ60" s="2"/>
    </row>
    <row r="61" spans="1:64" ht="14.25" thickBot="1">
      <c r="A61" s="19" t="s">
        <v>238</v>
      </c>
      <c r="B61" s="20"/>
      <c r="C61" s="92"/>
      <c r="D61" s="138"/>
      <c r="E61" s="402"/>
      <c r="F61" s="402"/>
      <c r="G61" s="402"/>
      <c r="H61" s="402"/>
      <c r="I61" s="2"/>
      <c r="J61" s="2"/>
      <c r="K61" s="2"/>
      <c r="L61" s="2"/>
      <c r="M61" s="2"/>
      <c r="N61" s="2"/>
      <c r="O61" s="2"/>
      <c r="P61" s="2"/>
      <c r="Q61" s="2"/>
      <c r="R61" s="2"/>
      <c r="S61" s="2"/>
      <c r="T61" s="2"/>
      <c r="U61" s="2"/>
      <c r="V61" s="2"/>
      <c r="W61" s="2"/>
      <c r="X61" s="2"/>
      <c r="Y61" s="2"/>
      <c r="Z61" s="2"/>
      <c r="AA61" s="2"/>
      <c r="AB61" s="2"/>
      <c r="AC61" s="2"/>
      <c r="AD61" s="2" t="s">
        <v>427</v>
      </c>
      <c r="AE61" s="2"/>
      <c r="AF61" s="2"/>
      <c r="AG61" s="2"/>
      <c r="AH61" s="2"/>
      <c r="AI61" s="2"/>
      <c r="AJ61" s="2"/>
      <c r="AK61" s="2"/>
      <c r="AL61" s="2"/>
      <c r="AM61" s="2"/>
      <c r="AN61" s="2"/>
      <c r="AO61" s="2"/>
      <c r="AP61" s="2" t="s">
        <v>428</v>
      </c>
      <c r="AQ61" s="43" t="s">
        <v>429</v>
      </c>
      <c r="AR61" s="2"/>
      <c r="AS61" s="2"/>
      <c r="AT61" s="2"/>
      <c r="AU61" s="2"/>
      <c r="AV61" s="2"/>
      <c r="AW61" s="2"/>
      <c r="AX61" s="2"/>
      <c r="AY61" s="2"/>
      <c r="AZ61" s="2"/>
      <c r="BA61" s="2"/>
      <c r="BB61" s="2"/>
    </row>
    <row r="62" spans="1:64" ht="14.25" thickBot="1">
      <c r="A62" s="19" t="s">
        <v>430</v>
      </c>
      <c r="B62" s="20"/>
      <c r="C62" s="92"/>
      <c r="D62" s="138"/>
      <c r="E62" s="402"/>
      <c r="F62" s="402"/>
      <c r="G62" s="402"/>
      <c r="H62" s="402"/>
      <c r="I62" s="2"/>
      <c r="J62" s="2"/>
      <c r="K62" s="2"/>
      <c r="L62" s="2"/>
      <c r="M62" s="2"/>
      <c r="N62" s="2"/>
      <c r="O62" s="2"/>
      <c r="P62" s="2"/>
      <c r="Q62" s="2"/>
      <c r="R62" s="2"/>
      <c r="S62" s="2"/>
      <c r="T62" s="2"/>
      <c r="U62" s="2"/>
      <c r="V62" s="2"/>
      <c r="W62" s="2"/>
      <c r="X62" s="2"/>
      <c r="Y62" s="2"/>
      <c r="Z62" s="2"/>
      <c r="AA62" s="2"/>
      <c r="AB62" s="2"/>
      <c r="AC62" s="2"/>
      <c r="AD62" s="2" t="s">
        <v>431</v>
      </c>
      <c r="AE62" s="2"/>
      <c r="AF62" s="2"/>
      <c r="AG62" s="2"/>
      <c r="AH62" s="2"/>
      <c r="AI62" s="2"/>
      <c r="AJ62" s="2"/>
      <c r="AK62" s="2"/>
      <c r="AL62" s="2"/>
      <c r="AM62" s="2"/>
      <c r="AN62" s="2"/>
      <c r="AO62" s="2"/>
      <c r="AP62" s="2" t="s">
        <v>432</v>
      </c>
      <c r="AQ62" s="2"/>
      <c r="AR62" s="2"/>
      <c r="AS62" s="2"/>
      <c r="AT62" s="2"/>
      <c r="AU62" s="2"/>
      <c r="AV62" s="2"/>
      <c r="AW62" s="2"/>
      <c r="AX62" s="2"/>
      <c r="AY62" s="2"/>
      <c r="AZ62" s="2"/>
      <c r="BA62" s="2"/>
      <c r="BB62" s="2"/>
    </row>
    <row r="63" spans="1:64" ht="14.25" thickBot="1">
      <c r="A63" s="19" t="s">
        <v>433</v>
      </c>
      <c r="B63" s="20"/>
      <c r="C63" s="92"/>
      <c r="D63" s="138"/>
      <c r="E63" s="402"/>
      <c r="F63" s="402"/>
      <c r="G63" s="402"/>
      <c r="H63" s="402"/>
      <c r="I63" s="2"/>
      <c r="J63" s="2"/>
      <c r="K63" s="2"/>
      <c r="L63" s="2"/>
      <c r="M63" s="2"/>
      <c r="N63" s="2"/>
      <c r="O63" s="2"/>
      <c r="P63" s="2"/>
      <c r="Q63" s="2"/>
      <c r="R63" s="2"/>
      <c r="S63" s="2"/>
      <c r="T63" s="2"/>
      <c r="U63" s="2"/>
      <c r="V63" s="2"/>
      <c r="W63" s="2"/>
      <c r="X63" s="2"/>
      <c r="Y63" s="2"/>
      <c r="Z63" s="2"/>
      <c r="AA63" s="2"/>
      <c r="AB63" s="2"/>
      <c r="AC63" s="2"/>
      <c r="AD63" s="2" t="s">
        <v>434</v>
      </c>
      <c r="AE63" s="2"/>
      <c r="AF63" s="2"/>
      <c r="AG63" s="2"/>
      <c r="AH63" s="2"/>
      <c r="AI63" s="2"/>
      <c r="AJ63" s="2"/>
      <c r="AK63" s="2"/>
      <c r="AL63" s="2"/>
      <c r="AM63" s="2"/>
      <c r="AN63" s="2"/>
      <c r="AO63" s="2"/>
      <c r="AP63" s="2" t="s">
        <v>435</v>
      </c>
      <c r="AQ63" s="2"/>
      <c r="AR63" s="2"/>
      <c r="AS63" s="2"/>
      <c r="AT63" s="2"/>
      <c r="AU63" s="2"/>
      <c r="AV63" s="2"/>
      <c r="AW63" s="2"/>
      <c r="AX63" s="2"/>
      <c r="AY63" s="2"/>
      <c r="AZ63" s="2"/>
      <c r="BA63" s="2"/>
      <c r="BB63" s="2"/>
    </row>
    <row r="64" spans="1:64" ht="14.25" thickBot="1">
      <c r="A64" s="19" t="s">
        <v>436</v>
      </c>
      <c r="B64" s="20"/>
      <c r="C64" s="92"/>
      <c r="D64" s="138"/>
      <c r="E64" s="402"/>
      <c r="F64" s="402"/>
      <c r="G64" s="402"/>
      <c r="H64" s="402"/>
      <c r="I64" s="2"/>
      <c r="J64" s="2"/>
      <c r="K64" s="2"/>
      <c r="L64" s="2"/>
      <c r="M64" s="2"/>
      <c r="N64" s="2"/>
      <c r="O64" s="2"/>
      <c r="P64" s="2"/>
      <c r="Q64" s="2"/>
      <c r="R64" s="2"/>
      <c r="S64" s="2"/>
      <c r="T64" s="2"/>
      <c r="U64" s="2"/>
      <c r="V64" s="2"/>
      <c r="W64" s="2"/>
      <c r="X64" s="2"/>
      <c r="Y64" s="2"/>
      <c r="Z64" s="2"/>
      <c r="AA64" s="2"/>
      <c r="AB64" s="2"/>
      <c r="AC64" s="2"/>
      <c r="AD64" s="2" t="s">
        <v>437</v>
      </c>
      <c r="AE64" s="2"/>
      <c r="AF64" s="2"/>
      <c r="AG64" s="2"/>
      <c r="AH64" s="2"/>
      <c r="AI64" s="2"/>
      <c r="AJ64" s="2"/>
      <c r="AK64" s="2"/>
      <c r="AL64" s="2"/>
      <c r="AM64" s="2"/>
      <c r="AN64" s="2"/>
      <c r="AO64" s="2"/>
      <c r="AP64" s="2" t="s">
        <v>438</v>
      </c>
      <c r="AQ64" s="2"/>
      <c r="AR64" s="2"/>
      <c r="AS64" s="2"/>
      <c r="AT64" s="2"/>
      <c r="AU64" s="2"/>
      <c r="AV64" s="2"/>
      <c r="AW64" s="2"/>
      <c r="AX64" s="2"/>
      <c r="AY64" s="2"/>
      <c r="AZ64" s="2"/>
      <c r="BA64" s="2"/>
      <c r="BB64" s="2"/>
    </row>
    <row r="65" spans="1:54">
      <c r="A65" s="17" t="s">
        <v>439</v>
      </c>
      <c r="B65" s="67"/>
      <c r="C65" s="69"/>
      <c r="D65" s="69"/>
      <c r="E65" s="410" t="s">
        <v>440</v>
      </c>
      <c r="F65" s="402"/>
      <c r="G65" s="402"/>
      <c r="H65" s="402"/>
      <c r="I65" s="2"/>
      <c r="J65" s="2"/>
      <c r="K65" s="2"/>
      <c r="L65" s="2"/>
      <c r="M65" s="2"/>
      <c r="N65" s="2"/>
      <c r="O65" s="2"/>
      <c r="P65" s="2"/>
      <c r="Q65" s="2"/>
      <c r="R65" s="2"/>
      <c r="S65" s="2"/>
      <c r="T65" s="2"/>
      <c r="U65" s="2"/>
      <c r="V65" s="2"/>
      <c r="W65" s="2"/>
      <c r="X65" s="2"/>
      <c r="Y65" s="2"/>
      <c r="Z65" s="2"/>
      <c r="AA65" s="2"/>
      <c r="AB65" s="2"/>
      <c r="AC65" s="2"/>
      <c r="AD65" s="2" t="s">
        <v>441</v>
      </c>
      <c r="AE65" s="2"/>
      <c r="AF65" s="2"/>
      <c r="AG65" s="2"/>
      <c r="AH65" s="2"/>
      <c r="AI65" s="2"/>
      <c r="AJ65" s="2"/>
      <c r="AK65" s="2"/>
      <c r="AL65" s="2"/>
      <c r="AM65" s="2"/>
      <c r="AN65" s="2"/>
      <c r="AO65" s="2"/>
      <c r="AP65" s="2" t="s">
        <v>442</v>
      </c>
      <c r="AQ65" s="2"/>
      <c r="AR65" s="2"/>
      <c r="AS65" s="2"/>
      <c r="AT65" s="2"/>
      <c r="AU65" s="2"/>
      <c r="AV65" s="2"/>
      <c r="AW65" s="2"/>
      <c r="AX65" s="2"/>
      <c r="AY65" s="2"/>
      <c r="AZ65" s="2"/>
      <c r="BA65" s="2"/>
      <c r="BB65" s="2"/>
    </row>
    <row r="66" spans="1:54" ht="14.25" thickBot="1">
      <c r="A66" s="139" t="s">
        <v>443</v>
      </c>
      <c r="B66" s="140"/>
      <c r="C66" s="141" t="s">
        <v>444</v>
      </c>
      <c r="D66" s="142" t="s">
        <v>445</v>
      </c>
      <c r="E66" s="404" t="s">
        <v>446</v>
      </c>
      <c r="F66" s="402"/>
      <c r="G66" s="402"/>
      <c r="H66" s="402"/>
      <c r="I66" s="2"/>
      <c r="J66" s="2"/>
      <c r="K66" s="2"/>
      <c r="L66" s="2"/>
      <c r="M66" s="2"/>
      <c r="N66" s="2"/>
      <c r="O66" s="2"/>
      <c r="P66" s="2"/>
      <c r="Q66" s="2"/>
      <c r="R66" s="2"/>
      <c r="S66" s="2"/>
      <c r="T66" s="2"/>
      <c r="U66" s="2"/>
      <c r="V66" s="2"/>
      <c r="W66" s="2"/>
      <c r="X66" s="2"/>
      <c r="Y66" s="2"/>
      <c r="Z66" s="2"/>
      <c r="AA66" s="2"/>
      <c r="AB66" s="2"/>
      <c r="AC66" s="2"/>
      <c r="AD66" s="2" t="s">
        <v>447</v>
      </c>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4.25" thickBot="1">
      <c r="A67" s="19" t="s">
        <v>448</v>
      </c>
      <c r="B67" s="20"/>
      <c r="C67" s="92"/>
      <c r="D67" s="143"/>
      <c r="E67" s="404" t="s">
        <v>449</v>
      </c>
      <c r="F67" s="402"/>
      <c r="G67" s="402"/>
      <c r="H67" s="402"/>
      <c r="I67" s="2"/>
      <c r="J67" s="2"/>
      <c r="K67" s="2"/>
      <c r="L67" s="2"/>
      <c r="M67" s="2"/>
      <c r="N67" s="2"/>
      <c r="O67" s="2"/>
      <c r="P67" s="2"/>
      <c r="Q67" s="2"/>
      <c r="R67" s="2"/>
      <c r="S67" s="2"/>
      <c r="T67" s="2"/>
      <c r="U67" s="2"/>
      <c r="V67" s="2"/>
      <c r="W67" s="2"/>
      <c r="X67" s="2"/>
      <c r="Y67" s="2"/>
      <c r="Z67" s="2"/>
      <c r="AA67" s="2"/>
      <c r="AB67" s="2"/>
      <c r="AC67" s="2" t="s">
        <v>450</v>
      </c>
      <c r="AD67" s="2" t="s">
        <v>451</v>
      </c>
      <c r="AE67" s="2"/>
      <c r="AF67" s="2"/>
      <c r="AG67" s="2"/>
      <c r="AH67" s="2"/>
      <c r="AI67" s="2"/>
      <c r="AJ67" s="2"/>
      <c r="AK67" s="2"/>
      <c r="AL67" s="2"/>
      <c r="AM67" s="2"/>
      <c r="AN67" s="2"/>
      <c r="AO67" s="2"/>
      <c r="AP67" s="2" t="s">
        <v>452</v>
      </c>
      <c r="AQ67" s="2"/>
      <c r="AR67" s="2"/>
      <c r="AS67" s="2"/>
      <c r="AT67" s="2"/>
      <c r="AU67" s="2"/>
      <c r="AV67" s="2"/>
      <c r="AW67" s="2"/>
      <c r="AX67" s="2"/>
      <c r="AY67" s="2"/>
      <c r="AZ67" s="2"/>
      <c r="BA67" s="2"/>
      <c r="BB67" s="2"/>
    </row>
    <row r="68" spans="1:54" ht="14.25" thickBot="1">
      <c r="A68" s="100" t="s">
        <v>453</v>
      </c>
      <c r="B68" s="101"/>
      <c r="C68" s="100"/>
      <c r="D68" s="144"/>
      <c r="E68" s="404" t="s">
        <v>454</v>
      </c>
      <c r="F68" s="402"/>
      <c r="G68" s="402"/>
      <c r="H68" s="402"/>
      <c r="I68" s="2"/>
      <c r="J68" s="2"/>
      <c r="K68" s="2"/>
      <c r="L68" s="2"/>
      <c r="M68" s="2"/>
      <c r="N68" s="2"/>
      <c r="O68" s="2"/>
      <c r="P68" s="2"/>
      <c r="Q68" s="2"/>
      <c r="R68" s="2"/>
      <c r="S68" s="2"/>
      <c r="T68" s="2"/>
      <c r="U68" s="2"/>
      <c r="V68" s="2"/>
      <c r="W68" s="2"/>
      <c r="X68" s="2"/>
      <c r="Y68" s="2"/>
      <c r="Z68" s="2"/>
      <c r="AA68" s="2"/>
      <c r="AB68" s="2"/>
      <c r="AC68" s="2"/>
      <c r="AD68" s="2">
        <f>C3</f>
        <v>0</v>
      </c>
      <c r="AE68" s="2"/>
      <c r="AF68" s="2"/>
      <c r="AG68" s="2"/>
      <c r="AH68" s="2"/>
      <c r="AI68" s="2"/>
      <c r="AJ68" s="2"/>
      <c r="AK68" s="2"/>
      <c r="AL68" s="2"/>
      <c r="AM68" s="2"/>
      <c r="AN68" s="2"/>
      <c r="AO68" s="2"/>
      <c r="AP68" s="2" t="s">
        <v>218</v>
      </c>
      <c r="AQ68" s="2"/>
      <c r="AR68" s="2"/>
      <c r="AS68" s="2"/>
      <c r="AT68" s="2"/>
      <c r="AU68" s="2"/>
      <c r="AV68" s="2"/>
      <c r="AW68" s="2"/>
      <c r="AX68" s="2"/>
      <c r="AY68" s="2"/>
      <c r="AZ68" s="2"/>
      <c r="BA68" s="2"/>
      <c r="BB68" s="2"/>
    </row>
    <row r="69" spans="1:54" ht="14.25" thickBot="1">
      <c r="A69" s="19" t="s">
        <v>455</v>
      </c>
      <c r="B69" s="20"/>
      <c r="C69" s="92"/>
      <c r="D69" s="143"/>
      <c r="E69" s="404" t="s">
        <v>456</v>
      </c>
      <c r="F69" s="402"/>
      <c r="G69" s="402"/>
      <c r="H69" s="402"/>
      <c r="I69" s="2"/>
      <c r="J69" s="2"/>
      <c r="K69" s="2"/>
      <c r="L69" s="2"/>
      <c r="M69" s="2"/>
      <c r="N69" s="2"/>
      <c r="O69" s="2"/>
      <c r="P69" s="2"/>
      <c r="Q69" s="2"/>
      <c r="R69" s="2"/>
      <c r="S69" s="2"/>
      <c r="T69" s="2"/>
      <c r="U69" s="2"/>
      <c r="V69" s="2"/>
      <c r="W69" s="2"/>
      <c r="X69" s="2"/>
      <c r="Y69" s="2"/>
      <c r="Z69" s="2"/>
      <c r="AA69" s="2"/>
      <c r="AB69" s="2"/>
      <c r="AC69" s="2"/>
      <c r="AD69" s="2" t="s">
        <v>457</v>
      </c>
      <c r="AE69" s="2"/>
      <c r="AF69" s="2"/>
      <c r="AG69" s="2"/>
      <c r="AH69" s="2"/>
      <c r="AI69" s="2"/>
      <c r="AJ69" s="2"/>
      <c r="AK69" s="2"/>
      <c r="AL69" s="2"/>
      <c r="AM69" s="2"/>
      <c r="AN69" s="2"/>
      <c r="AO69" s="2"/>
      <c r="AP69" s="2" t="s">
        <v>66</v>
      </c>
      <c r="AQ69" s="2"/>
      <c r="AR69" s="2"/>
      <c r="AS69" s="2"/>
      <c r="AT69" s="2"/>
      <c r="AU69" s="2"/>
      <c r="AV69" s="2"/>
      <c r="AW69" s="2"/>
      <c r="AX69" s="2"/>
      <c r="AY69" s="2"/>
      <c r="AZ69" s="2"/>
      <c r="BA69" s="2"/>
      <c r="BB69" s="2"/>
    </row>
    <row r="70" spans="1:54" ht="14.25" thickBot="1">
      <c r="A70" s="19" t="s">
        <v>458</v>
      </c>
      <c r="B70" s="20"/>
      <c r="C70" s="92"/>
      <c r="D70" s="143"/>
      <c r="E70" s="404"/>
      <c r="F70" s="402"/>
      <c r="G70" s="402"/>
      <c r="H70" s="402"/>
      <c r="I70" s="2"/>
      <c r="J70" s="2"/>
      <c r="K70" s="2"/>
      <c r="L70" s="2"/>
      <c r="M70" s="2"/>
      <c r="N70" s="2"/>
      <c r="O70" s="2"/>
      <c r="P70" s="2"/>
      <c r="Q70" s="2"/>
      <c r="R70" s="2"/>
      <c r="S70" s="2"/>
      <c r="T70" s="2"/>
      <c r="U70" s="2"/>
      <c r="V70" s="2"/>
      <c r="W70" s="2"/>
      <c r="X70" s="2"/>
      <c r="Y70" s="2"/>
      <c r="Z70" s="2"/>
      <c r="AA70" s="2"/>
      <c r="AB70" s="2"/>
      <c r="AC70" s="2"/>
      <c r="AD70" s="2" t="s">
        <v>459</v>
      </c>
      <c r="AE70" s="2"/>
      <c r="AF70" s="2"/>
      <c r="AG70" s="2"/>
      <c r="AH70" s="2"/>
      <c r="AI70" s="2"/>
      <c r="AJ70" s="2"/>
      <c r="AK70" s="2"/>
      <c r="AL70" s="2"/>
      <c r="AM70" s="2"/>
      <c r="AN70" s="2"/>
      <c r="AO70" s="2"/>
      <c r="AP70" s="2" t="s">
        <v>460</v>
      </c>
      <c r="AQ70" s="2"/>
      <c r="AR70" s="2"/>
      <c r="AS70" s="2"/>
      <c r="AT70" s="2"/>
      <c r="AU70" s="2"/>
      <c r="AV70" s="2"/>
      <c r="AW70" s="2"/>
      <c r="AX70" s="2"/>
      <c r="AY70" s="2"/>
      <c r="AZ70" s="2"/>
      <c r="BA70" s="2"/>
      <c r="BB70" s="2"/>
    </row>
    <row r="71" spans="1:54" ht="14.25" thickBot="1">
      <c r="A71" s="19" t="s">
        <v>461</v>
      </c>
      <c r="B71" s="20"/>
      <c r="C71" s="92"/>
      <c r="D71" s="143"/>
      <c r="E71" s="404" t="s">
        <v>462</v>
      </c>
      <c r="F71" s="402"/>
      <c r="G71" s="402"/>
      <c r="H71" s="402"/>
      <c r="I71" s="2"/>
      <c r="J71" s="2"/>
      <c r="K71" s="2"/>
      <c r="L71" s="2"/>
      <c r="M71" s="2"/>
      <c r="N71" s="2"/>
      <c r="O71" s="2"/>
      <c r="P71" s="2"/>
      <c r="Q71" s="2"/>
      <c r="R71" s="2"/>
      <c r="S71" s="2"/>
      <c r="T71" s="2"/>
      <c r="U71" s="2"/>
      <c r="V71" s="2"/>
      <c r="W71" s="2"/>
      <c r="X71" s="2"/>
      <c r="Y71" s="2"/>
      <c r="Z71" s="2"/>
      <c r="AA71" s="2"/>
      <c r="AB71" s="2"/>
      <c r="AC71" s="2"/>
      <c r="AD71" s="2" t="s">
        <v>463</v>
      </c>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4.25" thickBot="1">
      <c r="A72" s="19" t="s">
        <v>464</v>
      </c>
      <c r="B72" s="20"/>
      <c r="C72" s="92"/>
      <c r="D72" s="143"/>
      <c r="E72" s="404" t="s">
        <v>465</v>
      </c>
      <c r="F72" s="402"/>
      <c r="G72" s="402"/>
      <c r="H72" s="40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24.75" thickBot="1">
      <c r="A73" s="19" t="s">
        <v>466</v>
      </c>
      <c r="B73" s="145" t="s">
        <v>467</v>
      </c>
      <c r="C73" s="92"/>
      <c r="D73" s="143"/>
      <c r="E73" s="404" t="s">
        <v>468</v>
      </c>
      <c r="F73" s="402"/>
      <c r="G73" s="402"/>
      <c r="H73" s="40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4.25" thickBot="1">
      <c r="A74" s="19" t="s">
        <v>469</v>
      </c>
      <c r="B74" s="359"/>
      <c r="C74" s="146"/>
      <c r="D74" s="143"/>
      <c r="E74" s="402"/>
      <c r="F74" s="402"/>
      <c r="G74" s="402"/>
      <c r="H74" s="402"/>
      <c r="I74" s="2"/>
      <c r="J74" s="2"/>
      <c r="K74" s="2"/>
      <c r="L74" s="2"/>
      <c r="M74" s="2"/>
      <c r="N74" s="2"/>
      <c r="O74" s="2"/>
      <c r="P74" s="2"/>
      <c r="Q74" s="2"/>
      <c r="R74" s="2"/>
      <c r="S74" s="2"/>
      <c r="T74" s="2"/>
      <c r="U74" s="2"/>
      <c r="V74" s="2"/>
      <c r="W74" s="2"/>
      <c r="X74" s="2"/>
      <c r="Y74" s="2"/>
      <c r="Z74" s="2"/>
      <c r="AA74" s="2"/>
      <c r="AB74" s="2"/>
      <c r="AC74" s="2"/>
      <c r="AD74" s="2" t="s">
        <v>470</v>
      </c>
      <c r="AE74" s="2" t="s">
        <v>471</v>
      </c>
      <c r="AF74" s="2"/>
      <c r="AG74" s="2"/>
      <c r="AH74" s="2"/>
      <c r="AI74" s="2"/>
      <c r="AJ74" s="2"/>
      <c r="AK74" s="2"/>
      <c r="AL74" s="2"/>
      <c r="AM74" s="2"/>
      <c r="AN74" s="2"/>
      <c r="AO74" s="2"/>
      <c r="AP74" s="2"/>
      <c r="AQ74" s="2"/>
      <c r="AR74" s="2"/>
      <c r="AS74" s="2"/>
      <c r="AT74" s="2"/>
      <c r="AU74" s="2"/>
      <c r="AV74" s="2"/>
      <c r="AW74" s="2"/>
      <c r="AX74" s="2"/>
      <c r="AY74" s="2"/>
      <c r="AZ74" s="2"/>
      <c r="BA74" s="2"/>
      <c r="BB74" s="2"/>
    </row>
    <row r="75" spans="1:54" ht="14.25" thickBot="1">
      <c r="A75" s="19" t="s">
        <v>472</v>
      </c>
      <c r="B75" s="359"/>
      <c r="C75" s="146"/>
      <c r="D75" s="143"/>
      <c r="E75" s="404" t="s">
        <v>473</v>
      </c>
      <c r="F75" s="402"/>
      <c r="G75" s="402"/>
      <c r="H75" s="402"/>
      <c r="I75" s="2"/>
      <c r="J75" s="2"/>
      <c r="K75" s="2"/>
      <c r="L75" s="2"/>
      <c r="M75" s="2"/>
      <c r="N75" s="2"/>
      <c r="O75" s="2"/>
      <c r="P75" s="2"/>
      <c r="Q75" s="2"/>
      <c r="R75" s="2"/>
      <c r="S75" s="2"/>
      <c r="T75" s="2"/>
      <c r="U75" s="2"/>
      <c r="V75" s="2"/>
      <c r="W75" s="2"/>
      <c r="X75" s="2"/>
      <c r="Y75" s="2"/>
      <c r="Z75" s="2"/>
      <c r="AA75" s="2"/>
      <c r="AB75" s="2"/>
      <c r="AC75" s="2"/>
      <c r="AD75" s="2" t="s">
        <v>474</v>
      </c>
      <c r="AE75" s="2" t="s">
        <v>475</v>
      </c>
      <c r="AF75" s="2"/>
      <c r="AG75" s="2"/>
      <c r="AH75" s="2"/>
      <c r="AI75" s="2"/>
      <c r="AJ75" s="2"/>
      <c r="AK75" s="2"/>
      <c r="AL75" s="2"/>
      <c r="AM75" s="2"/>
      <c r="AN75" s="2"/>
      <c r="AO75" s="2"/>
      <c r="AP75" s="2"/>
      <c r="AQ75" s="2"/>
      <c r="AR75" s="2"/>
      <c r="AS75" s="2"/>
      <c r="AT75" s="2"/>
      <c r="AU75" s="2"/>
      <c r="AV75" s="2"/>
      <c r="AW75" s="2"/>
      <c r="AX75" s="2"/>
      <c r="AY75" s="2"/>
      <c r="AZ75" s="2"/>
      <c r="BA75" s="2"/>
      <c r="BB75" s="2"/>
    </row>
    <row r="76" spans="1:54" ht="14.25" thickBot="1">
      <c r="A76" s="19" t="s">
        <v>476</v>
      </c>
      <c r="B76" s="359"/>
      <c r="C76" s="146"/>
      <c r="D76" s="143"/>
      <c r="E76" s="404" t="s">
        <v>477</v>
      </c>
      <c r="F76" s="402"/>
      <c r="G76" s="402"/>
      <c r="H76" s="402"/>
      <c r="I76" s="2"/>
      <c r="J76" s="2"/>
      <c r="K76" s="2"/>
      <c r="L76" s="2"/>
      <c r="M76" s="2"/>
      <c r="N76" s="2"/>
      <c r="O76" s="2"/>
      <c r="P76" s="2"/>
      <c r="Q76" s="2"/>
      <c r="R76" s="2"/>
      <c r="S76" s="2"/>
      <c r="T76" s="2"/>
      <c r="U76" s="2"/>
      <c r="V76" s="2"/>
      <c r="W76" s="2"/>
      <c r="X76" s="2"/>
      <c r="Y76" s="2"/>
      <c r="Z76" s="2"/>
      <c r="AA76" s="2"/>
      <c r="AB76" s="2"/>
      <c r="AC76" s="2"/>
      <c r="AD76" s="2" t="s">
        <v>40</v>
      </c>
      <c r="AE76" s="2" t="s">
        <v>478</v>
      </c>
      <c r="AF76" s="2"/>
      <c r="AG76" s="2"/>
      <c r="AH76" s="2"/>
      <c r="AI76" s="2"/>
      <c r="AJ76" s="2"/>
      <c r="AK76" s="2"/>
      <c r="AL76" s="2"/>
      <c r="AM76" s="2"/>
      <c r="AN76" s="2"/>
      <c r="AO76" s="2"/>
      <c r="AP76" s="2"/>
      <c r="AQ76" s="2"/>
      <c r="AR76" s="2"/>
      <c r="AS76" s="2"/>
      <c r="AT76" s="2"/>
      <c r="AU76" s="2"/>
      <c r="AV76" s="2"/>
      <c r="AW76" s="2"/>
      <c r="AX76" s="2"/>
      <c r="AY76" s="2"/>
      <c r="AZ76" s="2"/>
      <c r="BA76" s="2"/>
      <c r="BB76" s="2"/>
    </row>
    <row r="77" spans="1:54" ht="14.25" thickBot="1">
      <c r="A77" s="19" t="s">
        <v>479</v>
      </c>
      <c r="B77" s="20"/>
      <c r="C77" s="92"/>
      <c r="D77" s="143"/>
      <c r="E77" s="404" t="s">
        <v>480</v>
      </c>
      <c r="F77" s="402"/>
      <c r="G77" s="402"/>
      <c r="H77" s="402"/>
      <c r="I77" s="2"/>
      <c r="J77" s="2"/>
      <c r="K77" s="2"/>
      <c r="L77" s="2"/>
      <c r="M77" s="2"/>
      <c r="N77" s="2"/>
      <c r="O77" s="2"/>
      <c r="P77" s="2"/>
      <c r="Q77" s="2"/>
      <c r="R77" s="2"/>
      <c r="S77" s="2"/>
      <c r="T77" s="2"/>
      <c r="U77" s="2"/>
      <c r="V77" s="2"/>
      <c r="W77" s="2"/>
      <c r="X77" s="2"/>
      <c r="Y77" s="2"/>
      <c r="Z77" s="2"/>
      <c r="AA77" s="2"/>
      <c r="AB77" s="2"/>
      <c r="AC77" s="2"/>
      <c r="AD77" s="2" t="s">
        <v>57</v>
      </c>
      <c r="AE77" s="2" t="s">
        <v>481</v>
      </c>
      <c r="AF77" s="2"/>
      <c r="AG77" s="2"/>
      <c r="AH77" s="2"/>
      <c r="AI77" s="2"/>
      <c r="AJ77" s="2"/>
      <c r="AK77" s="2"/>
      <c r="AL77" s="2"/>
      <c r="AM77" s="2"/>
      <c r="AN77" s="2"/>
      <c r="AO77" s="2"/>
      <c r="AP77" s="2"/>
      <c r="AQ77" s="2"/>
      <c r="AR77" s="2"/>
      <c r="AS77" s="2"/>
      <c r="AT77" s="2"/>
      <c r="AU77" s="2"/>
      <c r="AV77" s="2"/>
      <c r="AW77" s="2"/>
      <c r="AX77" s="2"/>
      <c r="AY77" s="2"/>
      <c r="AZ77" s="2"/>
      <c r="BA77" s="2"/>
      <c r="BB77" s="2"/>
    </row>
    <row r="78" spans="1:54" ht="14.25" thickBot="1">
      <c r="A78" s="19" t="s">
        <v>482</v>
      </c>
      <c r="B78" s="20"/>
      <c r="C78" s="92"/>
      <c r="D78" s="143"/>
      <c r="E78" s="404"/>
      <c r="F78" s="402"/>
      <c r="G78" s="402"/>
      <c r="H78" s="402"/>
      <c r="I78" s="2"/>
      <c r="J78" s="2"/>
      <c r="K78" s="2"/>
      <c r="L78" s="2"/>
      <c r="M78" s="2"/>
      <c r="N78" s="2"/>
      <c r="O78" s="2"/>
      <c r="P78" s="2"/>
      <c r="Q78" s="2"/>
      <c r="R78" s="2"/>
      <c r="S78" s="2"/>
      <c r="T78" s="2"/>
      <c r="U78" s="2"/>
      <c r="V78" s="2"/>
      <c r="W78" s="2"/>
      <c r="X78" s="2"/>
      <c r="Y78" s="2"/>
      <c r="Z78" s="2"/>
      <c r="AA78" s="2"/>
      <c r="AB78" s="2"/>
      <c r="AC78" s="2"/>
      <c r="AD78" s="2" t="s">
        <v>73</v>
      </c>
      <c r="AE78" s="2" t="s">
        <v>483</v>
      </c>
      <c r="AF78" s="2"/>
      <c r="AG78" s="2"/>
      <c r="AH78" s="2"/>
      <c r="AI78" s="2"/>
      <c r="AJ78" s="2"/>
      <c r="AK78" s="2"/>
      <c r="AL78" s="2"/>
      <c r="AM78" s="2"/>
      <c r="AN78" s="2"/>
      <c r="AO78" s="2"/>
      <c r="AP78" s="2"/>
      <c r="AQ78" s="2"/>
      <c r="AR78" s="2"/>
      <c r="AS78" s="2"/>
      <c r="AT78" s="2"/>
      <c r="AU78" s="2"/>
      <c r="AV78" s="2"/>
      <c r="AW78" s="2"/>
      <c r="AX78" s="2"/>
      <c r="AY78" s="2"/>
      <c r="AZ78" s="2"/>
      <c r="BA78" s="2"/>
      <c r="BB78" s="2"/>
    </row>
    <row r="79" spans="1:54" ht="14.25" thickBot="1">
      <c r="A79" s="19" t="s">
        <v>484</v>
      </c>
      <c r="B79" s="20"/>
      <c r="C79" s="99"/>
      <c r="D79" s="143"/>
      <c r="E79" s="404" t="s">
        <v>485</v>
      </c>
      <c r="F79" s="402"/>
      <c r="G79" s="402"/>
      <c r="H79" s="402"/>
      <c r="I79" s="2"/>
      <c r="J79" s="2"/>
      <c r="K79" s="2"/>
      <c r="L79" s="2"/>
      <c r="M79" s="2"/>
      <c r="N79" s="2"/>
      <c r="O79" s="2"/>
      <c r="P79" s="2"/>
      <c r="Q79" s="2"/>
      <c r="R79" s="2"/>
      <c r="S79" s="2"/>
      <c r="T79" s="2"/>
      <c r="U79" s="2"/>
      <c r="V79" s="2"/>
      <c r="W79" s="2"/>
      <c r="X79" s="2"/>
      <c r="Y79" s="2"/>
      <c r="Z79" s="2"/>
      <c r="AA79" s="2"/>
      <c r="AB79" s="2"/>
      <c r="AC79" s="2"/>
      <c r="AD79" s="2" t="s">
        <v>89</v>
      </c>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4.25" thickBot="1">
      <c r="A80" s="100" t="s">
        <v>486</v>
      </c>
      <c r="B80" s="101"/>
      <c r="C80" s="100"/>
      <c r="D80" s="144"/>
      <c r="E80" s="404" t="s">
        <v>487</v>
      </c>
      <c r="F80" s="402"/>
      <c r="G80" s="402"/>
      <c r="H80" s="402"/>
      <c r="I80" s="2"/>
      <c r="J80" s="2"/>
      <c r="K80" s="2"/>
      <c r="L80" s="2"/>
      <c r="M80" s="2"/>
      <c r="N80" s="2"/>
      <c r="O80" s="2"/>
      <c r="P80" s="2"/>
      <c r="Q80" s="2"/>
      <c r="R80" s="2"/>
      <c r="S80" s="2"/>
      <c r="T80" s="2"/>
      <c r="U80" s="2"/>
      <c r="V80" s="2"/>
      <c r="W80" s="2"/>
      <c r="X80" s="2"/>
      <c r="Y80" s="2"/>
      <c r="Z80" s="2"/>
      <c r="AA80" s="2"/>
      <c r="AB80" s="2"/>
      <c r="AC80" s="2"/>
      <c r="AD80" s="2" t="s">
        <v>102</v>
      </c>
      <c r="AE80" s="2" t="s">
        <v>474</v>
      </c>
      <c r="AF80" s="2"/>
      <c r="AG80" s="2"/>
      <c r="AH80" s="2"/>
      <c r="AI80" s="2"/>
      <c r="AJ80" s="2"/>
      <c r="AK80" s="2"/>
      <c r="AL80" s="2"/>
      <c r="AM80" s="2"/>
      <c r="AN80" s="2"/>
      <c r="AO80" s="2"/>
      <c r="AP80" s="2"/>
      <c r="AQ80" s="2"/>
      <c r="AR80" s="2"/>
      <c r="AS80" s="2"/>
      <c r="AT80" s="2"/>
      <c r="AU80" s="2"/>
      <c r="AV80" s="2"/>
      <c r="AW80" s="2"/>
      <c r="AX80" s="2"/>
      <c r="AY80" s="2"/>
      <c r="AZ80" s="2"/>
      <c r="BA80" s="2"/>
      <c r="BB80" s="2"/>
    </row>
    <row r="81" spans="1:54" ht="14.25" thickBot="1">
      <c r="A81" s="19" t="s">
        <v>488</v>
      </c>
      <c r="B81" s="20"/>
      <c r="C81" s="99"/>
      <c r="D81" s="143"/>
      <c r="E81" s="404" t="s">
        <v>489</v>
      </c>
      <c r="F81" s="402"/>
      <c r="G81" s="402"/>
      <c r="H81" s="402"/>
      <c r="I81" s="2"/>
      <c r="J81" s="2"/>
      <c r="K81" s="2"/>
      <c r="L81" s="2"/>
      <c r="M81" s="2"/>
      <c r="N81" s="2"/>
      <c r="O81" s="2"/>
      <c r="P81" s="2"/>
      <c r="Q81" s="2"/>
      <c r="R81" s="2"/>
      <c r="S81" s="2"/>
      <c r="T81" s="2"/>
      <c r="U81" s="2"/>
      <c r="V81" s="2"/>
      <c r="W81" s="2"/>
      <c r="X81" s="2"/>
      <c r="Y81" s="2"/>
      <c r="Z81" s="2"/>
      <c r="AA81" s="2"/>
      <c r="AB81" s="2"/>
      <c r="AC81" s="2"/>
      <c r="AD81" s="2" t="s">
        <v>115</v>
      </c>
      <c r="AE81" s="2" t="s">
        <v>490</v>
      </c>
      <c r="AF81" s="2"/>
      <c r="AG81" s="2"/>
      <c r="AH81" s="2"/>
      <c r="AI81" s="2"/>
      <c r="AJ81" s="2"/>
      <c r="AK81" s="2"/>
      <c r="AL81" s="2"/>
      <c r="AM81" s="2"/>
      <c r="AN81" s="2"/>
      <c r="AO81" s="2"/>
      <c r="AP81" s="2"/>
      <c r="AQ81" s="2"/>
      <c r="AR81" s="2"/>
      <c r="AS81" s="2"/>
      <c r="AT81" s="2"/>
      <c r="AU81" s="2"/>
      <c r="AV81" s="2"/>
      <c r="AW81" s="2"/>
      <c r="AX81" s="2"/>
      <c r="AY81" s="2"/>
      <c r="AZ81" s="2"/>
      <c r="BA81" s="2"/>
      <c r="BB81" s="2"/>
    </row>
    <row r="82" spans="1:54" ht="14.25" thickBot="1">
      <c r="A82" s="19" t="s">
        <v>411</v>
      </c>
      <c r="B82" s="20"/>
      <c r="C82" s="92"/>
      <c r="D82" s="143"/>
      <c r="E82" s="404" t="s">
        <v>491</v>
      </c>
      <c r="F82" s="402"/>
      <c r="G82" s="402"/>
      <c r="H82" s="402"/>
      <c r="I82" s="2"/>
      <c r="J82" s="2"/>
      <c r="K82" s="2"/>
      <c r="L82" s="2"/>
      <c r="M82" s="2"/>
      <c r="N82" s="2"/>
      <c r="O82" s="2"/>
      <c r="P82" s="2"/>
      <c r="Q82" s="2"/>
      <c r="R82" s="2"/>
      <c r="S82" s="2"/>
      <c r="T82" s="2"/>
      <c r="U82" s="2"/>
      <c r="V82" s="2"/>
      <c r="W82" s="2"/>
      <c r="X82" s="2"/>
      <c r="Y82" s="2"/>
      <c r="Z82" s="2"/>
      <c r="AA82" s="2"/>
      <c r="AB82" s="2"/>
      <c r="AC82" s="2"/>
      <c r="AD82" s="2" t="s">
        <v>127</v>
      </c>
      <c r="AE82" s="2" t="s">
        <v>492</v>
      </c>
      <c r="AF82" s="2"/>
      <c r="AG82" s="2"/>
      <c r="AH82" s="2"/>
      <c r="AI82" s="2"/>
      <c r="AJ82" s="2"/>
      <c r="AK82" s="2"/>
      <c r="AL82" s="2"/>
      <c r="AM82" s="2"/>
      <c r="AN82" s="2"/>
      <c r="AO82" s="2"/>
      <c r="AP82" s="2"/>
      <c r="AQ82" s="2"/>
      <c r="AR82" s="2"/>
      <c r="AS82" s="2"/>
      <c r="AT82" s="2"/>
      <c r="AU82" s="2"/>
      <c r="AV82" s="2"/>
      <c r="AW82" s="2"/>
      <c r="AX82" s="2"/>
      <c r="AY82" s="2"/>
      <c r="AZ82" s="2"/>
      <c r="BA82" s="2"/>
      <c r="BB82" s="2"/>
    </row>
    <row r="83" spans="1:54" ht="14.25" thickBot="1">
      <c r="A83" s="19" t="s">
        <v>493</v>
      </c>
      <c r="B83" s="20"/>
      <c r="C83" s="99"/>
      <c r="D83" s="143"/>
      <c r="E83" s="402"/>
      <c r="F83" s="402"/>
      <c r="G83" s="402"/>
      <c r="H83" s="402"/>
      <c r="I83" s="2"/>
      <c r="J83" s="2"/>
      <c r="K83" s="2"/>
      <c r="L83" s="2"/>
      <c r="M83" s="2"/>
      <c r="N83" s="2"/>
      <c r="O83" s="2"/>
      <c r="P83" s="2"/>
      <c r="Q83" s="2"/>
      <c r="R83" s="2"/>
      <c r="S83" s="2"/>
      <c r="T83" s="2"/>
      <c r="U83" s="2"/>
      <c r="V83" s="2"/>
      <c r="W83" s="2"/>
      <c r="X83" s="2"/>
      <c r="Y83" s="2"/>
      <c r="Z83" s="2"/>
      <c r="AA83" s="2"/>
      <c r="AB83" s="2"/>
      <c r="AC83" s="2"/>
      <c r="AD83" s="2" t="s">
        <v>143</v>
      </c>
      <c r="AE83" s="2" t="s">
        <v>494</v>
      </c>
      <c r="AF83" s="2"/>
      <c r="AG83" s="2"/>
      <c r="AH83" s="2"/>
      <c r="AI83" s="2"/>
      <c r="AJ83" s="2"/>
      <c r="AK83" s="2"/>
      <c r="AL83" s="2"/>
      <c r="AM83" s="2"/>
      <c r="AN83" s="2"/>
      <c r="AO83" s="2"/>
      <c r="AP83" s="2"/>
      <c r="AQ83" s="2"/>
      <c r="AR83" s="2"/>
      <c r="AS83" s="2"/>
      <c r="AT83" s="2"/>
      <c r="AU83" s="2"/>
      <c r="AV83" s="2"/>
      <c r="AW83" s="2"/>
      <c r="AX83" s="2"/>
      <c r="AY83" s="2"/>
      <c r="AZ83" s="2"/>
      <c r="BA83" s="2"/>
      <c r="BB83" s="2"/>
    </row>
    <row r="84" spans="1:54">
      <c r="A84" s="17" t="s">
        <v>495</v>
      </c>
      <c r="B84" s="67"/>
      <c r="C84" s="69"/>
      <c r="D84" s="69"/>
      <c r="E84" s="410" t="s">
        <v>496</v>
      </c>
      <c r="F84" s="404"/>
      <c r="G84" s="402"/>
      <c r="H84" s="402"/>
      <c r="I84" s="2"/>
      <c r="J84" s="2"/>
      <c r="K84" s="2"/>
      <c r="L84" s="2"/>
      <c r="M84" s="2"/>
      <c r="N84" s="2"/>
      <c r="O84" s="2"/>
      <c r="P84" s="2"/>
      <c r="Q84" s="2"/>
      <c r="R84" s="2"/>
      <c r="S84" s="2"/>
      <c r="T84" s="2"/>
      <c r="U84" s="2"/>
      <c r="V84" s="2"/>
      <c r="W84" s="2"/>
      <c r="X84" s="2"/>
      <c r="Y84" s="2"/>
      <c r="Z84" s="2"/>
      <c r="AA84" s="2"/>
      <c r="AB84" s="2"/>
      <c r="AC84" s="2"/>
      <c r="AD84" s="2" t="s">
        <v>153</v>
      </c>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ht="14.25" thickBot="1">
      <c r="A85" s="130" t="s">
        <v>497</v>
      </c>
      <c r="B85" s="147" t="s">
        <v>498</v>
      </c>
      <c r="C85" s="130" t="s">
        <v>499</v>
      </c>
      <c r="D85" s="148"/>
      <c r="E85" s="404" t="s">
        <v>500</v>
      </c>
      <c r="F85" s="411"/>
      <c r="G85" s="258"/>
      <c r="H85" s="402"/>
      <c r="I85" s="2"/>
      <c r="J85" s="2"/>
      <c r="K85" s="2"/>
      <c r="L85" s="2"/>
      <c r="M85" s="2"/>
      <c r="N85" s="2"/>
      <c r="O85" s="2"/>
      <c r="P85" s="2"/>
      <c r="Q85" s="2"/>
      <c r="R85" s="2"/>
      <c r="S85" s="2"/>
      <c r="T85" s="2"/>
      <c r="U85" s="2"/>
      <c r="V85" s="2"/>
      <c r="W85" s="2"/>
      <c r="X85" s="2"/>
      <c r="Y85" s="2"/>
      <c r="Z85" s="2"/>
      <c r="AA85" s="2"/>
      <c r="AB85" s="2"/>
      <c r="AC85" s="2"/>
      <c r="AD85" s="2" t="s">
        <v>161</v>
      </c>
      <c r="AE85" s="2" t="s">
        <v>474</v>
      </c>
      <c r="AF85" s="2"/>
      <c r="AG85" s="2"/>
      <c r="AH85" s="2"/>
      <c r="AI85" s="114" t="s">
        <v>501</v>
      </c>
      <c r="AJ85" s="114" t="s">
        <v>25</v>
      </c>
      <c r="AK85" s="114" t="s">
        <v>502</v>
      </c>
      <c r="AL85" s="2"/>
      <c r="AM85" s="2"/>
      <c r="AN85" s="2"/>
      <c r="AO85" s="2"/>
      <c r="AP85" s="2"/>
      <c r="AQ85" s="2"/>
      <c r="AR85" s="2"/>
      <c r="AS85" s="2"/>
      <c r="AT85" s="2"/>
      <c r="AU85" s="2"/>
      <c r="AV85" s="2"/>
      <c r="AW85" s="2"/>
      <c r="AX85" s="2"/>
      <c r="AY85" s="2"/>
      <c r="AZ85" s="2"/>
      <c r="BA85" s="2"/>
      <c r="BB85" s="2"/>
    </row>
    <row r="86" spans="1:54" ht="14.25" thickBot="1">
      <c r="A86" s="19" t="s">
        <v>503</v>
      </c>
      <c r="B86" s="412"/>
      <c r="C86" s="150"/>
      <c r="D86" s="151"/>
      <c r="E86" s="404" t="s">
        <v>504</v>
      </c>
      <c r="F86" s="411"/>
      <c r="G86" s="258"/>
      <c r="H86" s="402"/>
      <c r="I86" s="2"/>
      <c r="J86" s="2"/>
      <c r="K86" s="2"/>
      <c r="L86" s="2"/>
      <c r="M86" s="2"/>
      <c r="N86" s="2"/>
      <c r="O86" s="2"/>
      <c r="P86" s="2"/>
      <c r="Q86" s="2"/>
      <c r="R86" s="2"/>
      <c r="S86" s="2"/>
      <c r="T86" s="2"/>
      <c r="U86" s="2"/>
      <c r="V86" s="2"/>
      <c r="W86" s="2"/>
      <c r="X86" s="2"/>
      <c r="Y86" s="2"/>
      <c r="Z86" s="2"/>
      <c r="AA86" s="2"/>
      <c r="AB86" s="2"/>
      <c r="AC86" s="2"/>
      <c r="AD86" s="2" t="s">
        <v>169</v>
      </c>
      <c r="AE86" s="2" t="s">
        <v>505</v>
      </c>
      <c r="AF86" s="2"/>
      <c r="AG86" s="2"/>
      <c r="AH86" s="2"/>
      <c r="AI86" s="28">
        <f>IF(B86="有",2,0)</f>
        <v>0</v>
      </c>
      <c r="AJ86" s="114">
        <f>IF(C86=AQ8,2,0)</f>
        <v>0</v>
      </c>
      <c r="AK86" s="28">
        <f>IF((AJ86+AJ87)&gt;=2,2,0)</f>
        <v>0</v>
      </c>
      <c r="AL86" s="2"/>
      <c r="AM86" s="2"/>
      <c r="AN86" s="2"/>
      <c r="AO86" s="2"/>
      <c r="AP86" s="2"/>
      <c r="AQ86" s="2"/>
      <c r="AR86" s="2"/>
      <c r="AS86" s="2"/>
      <c r="AT86" s="2"/>
      <c r="AU86" s="2"/>
      <c r="AV86" s="2"/>
      <c r="AW86" s="2"/>
      <c r="AX86" s="2"/>
      <c r="AY86" s="2"/>
      <c r="AZ86" s="2"/>
      <c r="BA86" s="2"/>
      <c r="BB86" s="2"/>
    </row>
    <row r="87" spans="1:54" ht="14.25" thickBot="1">
      <c r="A87" s="19" t="s">
        <v>506</v>
      </c>
      <c r="B87" s="412"/>
      <c r="C87" s="150"/>
      <c r="D87" s="151"/>
      <c r="E87" s="402"/>
      <c r="F87" s="258"/>
      <c r="G87" s="258"/>
      <c r="H87" s="402"/>
      <c r="I87" s="2"/>
      <c r="J87" s="2"/>
      <c r="K87" s="2"/>
      <c r="L87" s="2"/>
      <c r="M87" s="2"/>
      <c r="N87" s="2"/>
      <c r="O87" s="2"/>
      <c r="P87" s="2"/>
      <c r="Q87" s="2"/>
      <c r="R87" s="2"/>
      <c r="S87" s="2"/>
      <c r="T87" s="2"/>
      <c r="U87" s="2"/>
      <c r="V87" s="2"/>
      <c r="W87" s="2"/>
      <c r="X87" s="2"/>
      <c r="Y87" s="2"/>
      <c r="Z87" s="2"/>
      <c r="AA87" s="2"/>
      <c r="AB87" s="2"/>
      <c r="AC87" s="2"/>
      <c r="AD87" s="2" t="s">
        <v>179</v>
      </c>
      <c r="AE87" s="2" t="s">
        <v>507</v>
      </c>
      <c r="AF87" s="2"/>
      <c r="AG87" s="2"/>
      <c r="AH87" s="2"/>
      <c r="AI87" s="42"/>
      <c r="AJ87" s="114">
        <f>IF(C87=AQ11,2,0)</f>
        <v>0</v>
      </c>
      <c r="AK87" s="42"/>
      <c r="AL87" s="2"/>
      <c r="AM87" s="2"/>
      <c r="AN87" s="2"/>
      <c r="AO87" s="2"/>
      <c r="AP87" s="2"/>
      <c r="AQ87" s="2"/>
      <c r="AR87" s="2"/>
      <c r="AS87" s="2"/>
      <c r="AT87" s="2"/>
      <c r="AU87" s="2"/>
      <c r="AV87" s="2"/>
      <c r="AW87" s="2"/>
      <c r="AX87" s="2"/>
      <c r="AY87" s="2"/>
      <c r="AZ87" s="2"/>
      <c r="BA87" s="2"/>
      <c r="BB87" s="2"/>
    </row>
    <row r="88" spans="1:54" ht="14.25" thickBot="1">
      <c r="A88" s="19" t="s">
        <v>508</v>
      </c>
      <c r="B88" s="359"/>
      <c r="C88" s="150"/>
      <c r="D88" s="152"/>
      <c r="E88" s="404" t="s">
        <v>509</v>
      </c>
      <c r="F88" s="258"/>
      <c r="G88" s="258"/>
      <c r="H88" s="402"/>
      <c r="I88" s="2"/>
      <c r="J88" s="2"/>
      <c r="K88" s="2"/>
      <c r="L88" s="2"/>
      <c r="M88" s="2"/>
      <c r="N88" s="2"/>
      <c r="O88" s="2"/>
      <c r="P88" s="2"/>
      <c r="Q88" s="2"/>
      <c r="R88" s="2"/>
      <c r="S88" s="2"/>
      <c r="T88" s="2"/>
      <c r="U88" s="2"/>
      <c r="V88" s="2"/>
      <c r="W88" s="2"/>
      <c r="X88" s="2"/>
      <c r="Y88" s="2"/>
      <c r="Z88" s="2"/>
      <c r="AA88" s="2"/>
      <c r="AB88" s="2"/>
      <c r="AC88" s="2"/>
      <c r="AD88" s="2" t="s">
        <v>185</v>
      </c>
      <c r="AE88" s="2" t="s">
        <v>510</v>
      </c>
      <c r="AF88" s="2"/>
      <c r="AG88" s="2"/>
      <c r="AH88" s="2"/>
      <c r="AI88" s="114">
        <f>IF(B88="有",2,0)</f>
        <v>0</v>
      </c>
      <c r="AJ88" s="114">
        <f>IF(C88=AQ14,2,0)</f>
        <v>0</v>
      </c>
      <c r="AK88" s="114">
        <f>AJ88</f>
        <v>0</v>
      </c>
      <c r="AL88" s="2"/>
      <c r="AM88" s="2"/>
      <c r="AN88" s="2"/>
      <c r="AO88" s="2"/>
      <c r="AP88" s="2"/>
      <c r="AQ88" s="2"/>
      <c r="AR88" s="2"/>
      <c r="AS88" s="2"/>
      <c r="AT88" s="2"/>
      <c r="AU88" s="2"/>
      <c r="AV88" s="2"/>
      <c r="AW88" s="2"/>
      <c r="AX88" s="2"/>
      <c r="AY88" s="2"/>
      <c r="AZ88" s="2"/>
      <c r="BA88" s="2"/>
      <c r="BB88" s="2"/>
    </row>
    <row r="89" spans="1:54" ht="14.25" thickBot="1">
      <c r="A89" s="19" t="s">
        <v>511</v>
      </c>
      <c r="B89" s="153"/>
      <c r="C89" s="150"/>
      <c r="D89" s="152"/>
      <c r="E89" s="404" t="s">
        <v>512</v>
      </c>
      <c r="F89" s="258"/>
      <c r="G89" s="258"/>
      <c r="H89" s="402"/>
      <c r="I89" s="2"/>
      <c r="J89" s="2"/>
      <c r="K89" s="2"/>
      <c r="L89" s="2"/>
      <c r="M89" s="2"/>
      <c r="N89" s="2"/>
      <c r="O89" s="2"/>
      <c r="P89" s="2"/>
      <c r="Q89" s="2"/>
      <c r="R89" s="2"/>
      <c r="S89" s="2"/>
      <c r="T89" s="2"/>
      <c r="U89" s="2"/>
      <c r="V89" s="2"/>
      <c r="W89" s="2"/>
      <c r="X89" s="2"/>
      <c r="Y89" s="2"/>
      <c r="Z89" s="2"/>
      <c r="AA89" s="2"/>
      <c r="AB89" s="2"/>
      <c r="AC89" s="2"/>
      <c r="AD89" s="2" t="s">
        <v>191</v>
      </c>
      <c r="AE89" s="2" t="s">
        <v>513</v>
      </c>
      <c r="AF89" s="2"/>
      <c r="AG89" s="2"/>
      <c r="AH89" s="2"/>
      <c r="AI89" s="114">
        <f>IF(B88="有",2,0)</f>
        <v>0</v>
      </c>
      <c r="AJ89" s="114">
        <f>IF(C89=AQ14,2,0)</f>
        <v>0</v>
      </c>
      <c r="AK89" s="114">
        <f>AJ89</f>
        <v>0</v>
      </c>
      <c r="AL89" s="2"/>
      <c r="AM89" s="2"/>
      <c r="AN89" s="2"/>
      <c r="AO89" s="2"/>
      <c r="AP89" s="2"/>
      <c r="AQ89" s="2"/>
      <c r="AR89" s="2"/>
      <c r="AS89" s="2"/>
      <c r="AT89" s="2"/>
      <c r="AU89" s="2"/>
      <c r="AV89" s="2"/>
      <c r="AW89" s="2"/>
      <c r="AX89" s="2"/>
      <c r="AY89" s="2"/>
      <c r="AZ89" s="2"/>
      <c r="BA89" s="2"/>
      <c r="BB89" s="2"/>
    </row>
    <row r="90" spans="1:54" ht="14.25" thickBot="1">
      <c r="A90" s="19" t="s">
        <v>514</v>
      </c>
      <c r="B90" s="412"/>
      <c r="C90" s="150"/>
      <c r="D90" s="152"/>
      <c r="E90" s="402"/>
      <c r="F90" s="258"/>
      <c r="G90" s="258"/>
      <c r="H90" s="402"/>
      <c r="I90" s="2"/>
      <c r="J90" s="2"/>
      <c r="K90" s="2"/>
      <c r="L90" s="2"/>
      <c r="M90" s="2"/>
      <c r="N90" s="2"/>
      <c r="O90" s="2"/>
      <c r="P90" s="2"/>
      <c r="Q90" s="2"/>
      <c r="R90" s="2"/>
      <c r="S90" s="2"/>
      <c r="T90" s="2"/>
      <c r="U90" s="2"/>
      <c r="V90" s="2"/>
      <c r="W90" s="2"/>
      <c r="X90" s="2"/>
      <c r="Y90" s="2"/>
      <c r="Z90" s="2"/>
      <c r="AA90" s="2"/>
      <c r="AB90" s="2"/>
      <c r="AC90" s="2"/>
      <c r="AD90" s="2" t="s">
        <v>196</v>
      </c>
      <c r="AE90" s="2" t="s">
        <v>515</v>
      </c>
      <c r="AF90" s="2"/>
      <c r="AG90" s="2"/>
      <c r="AH90" s="2"/>
      <c r="AI90" s="28">
        <f>IF(B90="有",4,0)</f>
        <v>0</v>
      </c>
      <c r="AJ90" s="114">
        <f>IF(C90=AQ17,4,0)</f>
        <v>0</v>
      </c>
      <c r="AK90" s="28">
        <f>IF((AJ90+AJ91+AJ92+AJ93)&gt;=4,4,0)</f>
        <v>0</v>
      </c>
      <c r="AL90" s="2"/>
      <c r="AM90" s="2"/>
      <c r="AN90" s="2"/>
      <c r="AO90" s="2"/>
      <c r="AP90" s="2"/>
      <c r="AQ90" s="2"/>
      <c r="AR90" s="2"/>
      <c r="AS90" s="2"/>
      <c r="AT90" s="2"/>
      <c r="AU90" s="2"/>
      <c r="AV90" s="2"/>
      <c r="AW90" s="2"/>
      <c r="AX90" s="2"/>
      <c r="AY90" s="2"/>
      <c r="AZ90" s="2"/>
      <c r="BA90" s="2"/>
      <c r="BB90" s="2"/>
    </row>
    <row r="91" spans="1:54" ht="14.25" thickBot="1">
      <c r="A91" s="19" t="s">
        <v>516</v>
      </c>
      <c r="B91" s="412"/>
      <c r="C91" s="150"/>
      <c r="D91" s="152"/>
      <c r="E91" s="403" t="s">
        <v>517</v>
      </c>
      <c r="F91" s="258"/>
      <c r="G91" s="258"/>
      <c r="H91" s="402"/>
      <c r="I91" s="2"/>
      <c r="J91" s="2"/>
      <c r="K91" s="2"/>
      <c r="L91" s="2"/>
      <c r="M91" s="2"/>
      <c r="N91" s="2"/>
      <c r="O91" s="2"/>
      <c r="P91" s="2"/>
      <c r="Q91" s="2"/>
      <c r="R91" s="2"/>
      <c r="S91" s="2"/>
      <c r="T91" s="2"/>
      <c r="U91" s="2"/>
      <c r="V91" s="2"/>
      <c r="W91" s="2"/>
      <c r="X91" s="2"/>
      <c r="Y91" s="2"/>
      <c r="Z91" s="2"/>
      <c r="AA91" s="2"/>
      <c r="AB91" s="2"/>
      <c r="AC91" s="2"/>
      <c r="AD91" s="2" t="s">
        <v>206</v>
      </c>
      <c r="AE91" s="2"/>
      <c r="AF91" s="2"/>
      <c r="AG91" s="2"/>
      <c r="AH91" s="2"/>
      <c r="AI91" s="36"/>
      <c r="AJ91" s="114">
        <f>IF(C91=AQ20,4,0)</f>
        <v>0</v>
      </c>
      <c r="AK91" s="36"/>
      <c r="AL91" s="2"/>
      <c r="AM91" s="2"/>
      <c r="AN91" s="2"/>
      <c r="AO91" s="2"/>
      <c r="AP91" s="2"/>
      <c r="AQ91" s="2"/>
      <c r="AR91" s="2"/>
      <c r="AS91" s="2"/>
      <c r="AT91" s="2"/>
      <c r="AU91" s="2"/>
      <c r="AV91" s="2"/>
      <c r="AW91" s="2"/>
      <c r="AX91" s="2"/>
      <c r="AY91" s="2"/>
      <c r="AZ91" s="2"/>
      <c r="BA91" s="2"/>
      <c r="BB91" s="2"/>
    </row>
    <row r="92" spans="1:54" ht="14.25" thickBot="1">
      <c r="A92" s="19" t="s">
        <v>518</v>
      </c>
      <c r="B92" s="412"/>
      <c r="C92" s="150"/>
      <c r="D92" s="152"/>
      <c r="E92" s="404" t="s">
        <v>519</v>
      </c>
      <c r="F92" s="258"/>
      <c r="G92" s="258"/>
      <c r="H92" s="402"/>
      <c r="I92" s="2"/>
      <c r="J92" s="2"/>
      <c r="K92" s="2"/>
      <c r="L92" s="2"/>
      <c r="M92" s="2"/>
      <c r="N92" s="2"/>
      <c r="O92" s="2"/>
      <c r="P92" s="2"/>
      <c r="Q92" s="2"/>
      <c r="R92" s="2"/>
      <c r="S92" s="2"/>
      <c r="T92" s="2"/>
      <c r="U92" s="2"/>
      <c r="V92" s="2"/>
      <c r="W92" s="2"/>
      <c r="X92" s="2"/>
      <c r="Y92" s="2"/>
      <c r="Z92" s="2"/>
      <c r="AA92" s="2"/>
      <c r="AB92" s="2"/>
      <c r="AC92" s="2"/>
      <c r="AD92" s="2" t="s">
        <v>214</v>
      </c>
      <c r="AE92" s="2"/>
      <c r="AF92" s="2"/>
      <c r="AG92" s="2"/>
      <c r="AH92" s="2"/>
      <c r="AI92" s="36"/>
      <c r="AJ92" s="114">
        <f>IF(C92=AQ38,4,0)</f>
        <v>0</v>
      </c>
      <c r="AK92" s="36"/>
      <c r="AL92" s="2"/>
      <c r="AM92" s="2"/>
      <c r="AN92" s="2"/>
      <c r="AO92" s="2"/>
      <c r="AP92" s="2"/>
      <c r="AQ92" s="2"/>
      <c r="AR92" s="2"/>
      <c r="AS92" s="2"/>
      <c r="AT92" s="2"/>
      <c r="AU92" s="2"/>
      <c r="AV92" s="2"/>
      <c r="AW92" s="2"/>
      <c r="AX92" s="2"/>
      <c r="AY92" s="2"/>
      <c r="AZ92" s="2"/>
      <c r="BA92" s="2"/>
      <c r="BB92" s="2"/>
    </row>
    <row r="93" spans="1:54" ht="14.25" thickBot="1">
      <c r="A93" s="19" t="s">
        <v>520</v>
      </c>
      <c r="B93" s="412"/>
      <c r="C93" s="150"/>
      <c r="D93" s="152"/>
      <c r="E93" s="404" t="s">
        <v>521</v>
      </c>
      <c r="F93" s="258"/>
      <c r="G93" s="258"/>
      <c r="H93" s="402"/>
      <c r="I93" s="2"/>
      <c r="J93" s="2"/>
      <c r="K93" s="2"/>
      <c r="L93" s="2"/>
      <c r="M93" s="2"/>
      <c r="N93" s="2"/>
      <c r="O93" s="2"/>
      <c r="P93" s="2"/>
      <c r="Q93" s="2"/>
      <c r="R93" s="2"/>
      <c r="S93" s="2"/>
      <c r="T93" s="2"/>
      <c r="U93" s="2"/>
      <c r="V93" s="2"/>
      <c r="W93" s="2"/>
      <c r="X93" s="2"/>
      <c r="Y93" s="2"/>
      <c r="Z93" s="2"/>
      <c r="AA93" s="2"/>
      <c r="AB93" s="2"/>
      <c r="AC93" s="2"/>
      <c r="AD93" s="2" t="s">
        <v>224</v>
      </c>
      <c r="AE93" s="2"/>
      <c r="AF93" s="2"/>
      <c r="AG93" s="2"/>
      <c r="AH93" s="2"/>
      <c r="AI93" s="42"/>
      <c r="AJ93" s="114">
        <f>IF(C93=AQ26,4,0)</f>
        <v>0</v>
      </c>
      <c r="AK93" s="42"/>
      <c r="AL93" s="2"/>
      <c r="AM93" s="2"/>
      <c r="AN93" s="2"/>
      <c r="AO93" s="2"/>
      <c r="AP93" s="2"/>
      <c r="AQ93" s="2"/>
      <c r="AR93" s="2"/>
      <c r="AS93" s="2"/>
      <c r="AT93" s="2"/>
      <c r="AU93" s="2"/>
      <c r="AV93" s="2"/>
      <c r="AW93" s="2"/>
      <c r="AX93" s="2"/>
      <c r="AY93" s="2"/>
      <c r="AZ93" s="2"/>
      <c r="BA93" s="2"/>
      <c r="BB93" s="2"/>
    </row>
    <row r="94" spans="1:54" ht="14.25" thickBot="1">
      <c r="A94" s="19" t="s">
        <v>522</v>
      </c>
      <c r="B94" s="359"/>
      <c r="C94" s="150"/>
      <c r="D94" s="152"/>
      <c r="E94" s="404"/>
      <c r="F94" s="258"/>
      <c r="G94" s="258"/>
      <c r="H94" s="402"/>
      <c r="I94" s="2"/>
      <c r="J94" s="2"/>
      <c r="K94" s="2"/>
      <c r="L94" s="2"/>
      <c r="M94" s="2"/>
      <c r="N94" s="2"/>
      <c r="O94" s="2"/>
      <c r="P94" s="2"/>
      <c r="Q94" s="2"/>
      <c r="R94" s="2"/>
      <c r="S94" s="2"/>
      <c r="T94" s="2"/>
      <c r="U94" s="2"/>
      <c r="V94" s="2"/>
      <c r="W94" s="2"/>
      <c r="X94" s="2"/>
      <c r="Y94" s="2"/>
      <c r="Z94" s="2"/>
      <c r="AA94" s="2"/>
      <c r="AB94" s="2"/>
      <c r="AC94" s="2"/>
      <c r="AD94" s="2" t="s">
        <v>237</v>
      </c>
      <c r="AE94" s="2"/>
      <c r="AF94" s="2"/>
      <c r="AG94" s="2"/>
      <c r="AH94" s="2"/>
      <c r="AI94" s="114">
        <f>IF(B94="有",2,0)</f>
        <v>0</v>
      </c>
      <c r="AJ94" s="114">
        <f>IF(C94=AQ29,2,0)</f>
        <v>0</v>
      </c>
      <c r="AK94" s="114">
        <f>AJ94</f>
        <v>0</v>
      </c>
      <c r="AL94" s="2"/>
      <c r="AM94" s="2"/>
      <c r="AN94" s="2"/>
      <c r="AO94" s="2"/>
      <c r="AP94" s="2"/>
      <c r="AQ94" s="2"/>
      <c r="AR94" s="2"/>
      <c r="AS94" s="2"/>
      <c r="AT94" s="2"/>
      <c r="AU94" s="2"/>
      <c r="AV94" s="2"/>
      <c r="AW94" s="2"/>
      <c r="AX94" s="2"/>
      <c r="AY94" s="2"/>
      <c r="AZ94" s="2"/>
      <c r="BA94" s="2"/>
      <c r="BB94" s="2"/>
    </row>
    <row r="95" spans="1:54" ht="14.25" thickBot="1">
      <c r="A95" s="154" t="s">
        <v>523</v>
      </c>
      <c r="B95" s="412"/>
      <c r="C95" s="150"/>
      <c r="D95" s="152"/>
      <c r="E95" s="403" t="s">
        <v>524</v>
      </c>
      <c r="F95" s="258"/>
      <c r="G95" s="258"/>
      <c r="H95" s="402"/>
      <c r="I95" s="2"/>
      <c r="J95" s="2"/>
      <c r="K95" s="2"/>
      <c r="L95" s="2"/>
      <c r="M95" s="2"/>
      <c r="N95" s="2"/>
      <c r="O95" s="2"/>
      <c r="P95" s="2"/>
      <c r="Q95" s="2"/>
      <c r="R95" s="2"/>
      <c r="S95" s="2"/>
      <c r="T95" s="2"/>
      <c r="U95" s="2"/>
      <c r="V95" s="2"/>
      <c r="W95" s="2"/>
      <c r="X95" s="2"/>
      <c r="Y95" s="2"/>
      <c r="Z95" s="2"/>
      <c r="AA95" s="2"/>
      <c r="AB95" s="2"/>
      <c r="AC95" s="2"/>
      <c r="AD95" s="2" t="s">
        <v>245</v>
      </c>
      <c r="AE95" s="2"/>
      <c r="AF95" s="2"/>
      <c r="AG95" s="2"/>
      <c r="AH95" s="2"/>
      <c r="AI95" s="28">
        <f>IF(B95="有",1,0)</f>
        <v>0</v>
      </c>
      <c r="AJ95" s="114">
        <f>IF(C95=AQ32,1,0)</f>
        <v>0</v>
      </c>
      <c r="AK95" s="28">
        <f>IF((AJ95+AJ96+AJ97)&gt;=1,1,0)</f>
        <v>0</v>
      </c>
      <c r="AL95" s="2"/>
      <c r="AM95" s="2"/>
      <c r="AN95" s="2"/>
      <c r="AO95" s="2"/>
      <c r="AP95" s="2"/>
      <c r="AQ95" s="2"/>
      <c r="AR95" s="2"/>
      <c r="AS95" s="2"/>
      <c r="AT95" s="2"/>
      <c r="AU95" s="2"/>
      <c r="AV95" s="2"/>
      <c r="AW95" s="2"/>
      <c r="AX95" s="2"/>
      <c r="AY95" s="2"/>
      <c r="AZ95" s="2"/>
      <c r="BA95" s="2"/>
      <c r="BB95" s="2"/>
    </row>
    <row r="96" spans="1:54" ht="14.25" thickBot="1">
      <c r="A96" s="154" t="s">
        <v>525</v>
      </c>
      <c r="B96" s="412"/>
      <c r="C96" s="150"/>
      <c r="D96" s="152"/>
      <c r="E96" s="404" t="s">
        <v>526</v>
      </c>
      <c r="F96" s="258"/>
      <c r="G96" s="258"/>
      <c r="H96" s="402"/>
      <c r="I96" s="2"/>
      <c r="J96" s="2"/>
      <c r="K96" s="2"/>
      <c r="L96" s="2"/>
      <c r="M96" s="2"/>
      <c r="N96" s="2"/>
      <c r="O96" s="2"/>
      <c r="P96" s="2"/>
      <c r="Q96" s="2"/>
      <c r="R96" s="2"/>
      <c r="S96" s="2"/>
      <c r="T96" s="2"/>
      <c r="U96" s="2"/>
      <c r="V96" s="2"/>
      <c r="W96" s="2"/>
      <c r="X96" s="2"/>
      <c r="Y96" s="2"/>
      <c r="Z96" s="2"/>
      <c r="AA96" s="2"/>
      <c r="AB96" s="2"/>
      <c r="AC96" s="2"/>
      <c r="AD96" s="2" t="s">
        <v>251</v>
      </c>
      <c r="AE96" s="2"/>
      <c r="AF96" s="2"/>
      <c r="AG96" s="2"/>
      <c r="AH96" s="2"/>
      <c r="AI96" s="36"/>
      <c r="AJ96" s="114">
        <f>IF(C96=AQ35,1,0)</f>
        <v>0</v>
      </c>
      <c r="AK96" s="36"/>
      <c r="AL96" s="2"/>
      <c r="AM96" s="2"/>
      <c r="AN96" s="2"/>
      <c r="AO96" s="2"/>
      <c r="AP96" s="2"/>
      <c r="AQ96" s="2"/>
      <c r="AR96" s="2"/>
      <c r="AS96" s="2"/>
      <c r="AT96" s="2"/>
      <c r="AU96" s="2"/>
      <c r="AV96" s="2"/>
      <c r="AW96" s="2"/>
      <c r="AX96" s="2"/>
      <c r="AY96" s="2"/>
      <c r="AZ96" s="2"/>
      <c r="BA96" s="2"/>
      <c r="BB96" s="2"/>
    </row>
    <row r="97" spans="1:54" ht="14.25" thickBot="1">
      <c r="A97" s="154" t="s">
        <v>527</v>
      </c>
      <c r="B97" s="412"/>
      <c r="C97" s="150"/>
      <c r="D97" s="152"/>
      <c r="E97" s="404" t="s">
        <v>528</v>
      </c>
      <c r="F97" s="258"/>
      <c r="G97" s="258"/>
      <c r="H97" s="402"/>
      <c r="I97" s="2"/>
      <c r="J97" s="2"/>
      <c r="K97" s="2"/>
      <c r="L97" s="2"/>
      <c r="M97" s="2"/>
      <c r="N97" s="2"/>
      <c r="O97" s="2"/>
      <c r="P97" s="2"/>
      <c r="Q97" s="2"/>
      <c r="R97" s="2"/>
      <c r="S97" s="2"/>
      <c r="T97" s="2"/>
      <c r="U97" s="2"/>
      <c r="V97" s="2"/>
      <c r="W97" s="2"/>
      <c r="X97" s="2"/>
      <c r="Y97" s="2"/>
      <c r="Z97" s="2"/>
      <c r="AA97" s="2"/>
      <c r="AB97" s="2"/>
      <c r="AC97" s="2"/>
      <c r="AD97" s="2" t="s">
        <v>258</v>
      </c>
      <c r="AE97" s="2"/>
      <c r="AF97" s="2"/>
      <c r="AG97" s="2"/>
      <c r="AH97" s="2"/>
      <c r="AI97" s="42"/>
      <c r="AJ97" s="114">
        <f>IF(C97=AQ38,1,0)</f>
        <v>0</v>
      </c>
      <c r="AK97" s="42"/>
      <c r="AL97" s="2"/>
      <c r="AM97" s="2"/>
      <c r="AN97" s="2"/>
      <c r="AO97" s="2"/>
      <c r="AP97" s="2"/>
      <c r="AQ97" s="2"/>
      <c r="AR97" s="2"/>
      <c r="AS97" s="2"/>
      <c r="AT97" s="2"/>
      <c r="AU97" s="2"/>
      <c r="AV97" s="2"/>
      <c r="AW97" s="2"/>
      <c r="AX97" s="2"/>
      <c r="AY97" s="2"/>
      <c r="AZ97" s="2"/>
      <c r="BA97" s="2"/>
      <c r="BB97" s="2"/>
    </row>
    <row r="98" spans="1:54" ht="14.25" thickBot="1">
      <c r="A98" s="154" t="s">
        <v>529</v>
      </c>
      <c r="B98" s="359"/>
      <c r="C98" s="150"/>
      <c r="D98" s="152"/>
      <c r="E98" s="404"/>
      <c r="F98" s="258"/>
      <c r="G98" s="258"/>
      <c r="H98" s="402"/>
      <c r="I98" s="2"/>
      <c r="J98" s="2"/>
      <c r="K98" s="2"/>
      <c r="L98" s="2"/>
      <c r="M98" s="2"/>
      <c r="N98" s="2"/>
      <c r="O98" s="2"/>
      <c r="P98" s="2"/>
      <c r="Q98" s="2"/>
      <c r="R98" s="2"/>
      <c r="S98" s="2"/>
      <c r="T98" s="2"/>
      <c r="U98" s="2"/>
      <c r="V98" s="2"/>
      <c r="W98" s="2"/>
      <c r="X98" s="2"/>
      <c r="Y98" s="2"/>
      <c r="Z98" s="2"/>
      <c r="AA98" s="2"/>
      <c r="AB98" s="2"/>
      <c r="AC98" s="2"/>
      <c r="AD98" s="2" t="s">
        <v>267</v>
      </c>
      <c r="AE98" s="2"/>
      <c r="AF98" s="2"/>
      <c r="AG98" s="2"/>
      <c r="AH98" s="2"/>
      <c r="AI98" s="114">
        <f>IF(B98="有",1,0)</f>
        <v>0</v>
      </c>
      <c r="AJ98" s="114">
        <f>IF(C98=AQ41,1,0)</f>
        <v>0</v>
      </c>
      <c r="AK98" s="114">
        <f>AJ98</f>
        <v>0</v>
      </c>
      <c r="AL98" s="2"/>
      <c r="AM98" s="2"/>
      <c r="AN98" s="2"/>
      <c r="AO98" s="2"/>
      <c r="AP98" s="2"/>
      <c r="AQ98" s="2"/>
      <c r="AR98" s="2"/>
      <c r="AS98" s="2"/>
      <c r="AT98" s="2"/>
      <c r="AU98" s="2"/>
      <c r="AV98" s="2"/>
      <c r="AW98" s="2"/>
      <c r="AX98" s="2"/>
      <c r="AY98" s="2"/>
      <c r="AZ98" s="2"/>
      <c r="BA98" s="2"/>
      <c r="BB98" s="2"/>
    </row>
    <row r="99" spans="1:54" ht="14.25" thickBot="1">
      <c r="A99" s="19" t="s">
        <v>530</v>
      </c>
      <c r="B99" s="359"/>
      <c r="C99" s="150"/>
      <c r="D99" s="152"/>
      <c r="E99" s="403" t="s">
        <v>531</v>
      </c>
      <c r="F99" s="258"/>
      <c r="G99" s="258"/>
      <c r="H99" s="402"/>
      <c r="I99" s="2"/>
      <c r="J99" s="2"/>
      <c r="K99" s="2"/>
      <c r="L99" s="2"/>
      <c r="M99" s="2"/>
      <c r="N99" s="2"/>
      <c r="O99" s="2"/>
      <c r="P99" s="2"/>
      <c r="Q99" s="2"/>
      <c r="R99" s="2"/>
      <c r="S99" s="2"/>
      <c r="T99" s="2"/>
      <c r="U99" s="2"/>
      <c r="V99" s="2"/>
      <c r="W99" s="2"/>
      <c r="X99" s="2"/>
      <c r="Y99" s="2"/>
      <c r="Z99" s="2"/>
      <c r="AA99" s="2"/>
      <c r="AB99" s="2"/>
      <c r="AC99" s="2"/>
      <c r="AD99" s="2" t="s">
        <v>273</v>
      </c>
      <c r="AE99" s="2"/>
      <c r="AF99" s="2"/>
      <c r="AG99" s="2"/>
      <c r="AH99" s="2"/>
      <c r="AI99" s="114">
        <f>IF(B99="有",1,0)</f>
        <v>0</v>
      </c>
      <c r="AJ99" s="114">
        <f>IF(C99=AQ44,1,0)</f>
        <v>0</v>
      </c>
      <c r="AK99" s="114">
        <f>AJ99</f>
        <v>0</v>
      </c>
      <c r="AL99" s="2"/>
      <c r="AM99" s="2"/>
      <c r="AN99" s="2"/>
      <c r="AO99" s="2"/>
      <c r="AP99" s="2"/>
      <c r="AQ99" s="2"/>
      <c r="AR99" s="2"/>
      <c r="AS99" s="2"/>
      <c r="AT99" s="2"/>
      <c r="AU99" s="2"/>
      <c r="AV99" s="2"/>
      <c r="AW99" s="2"/>
      <c r="AX99" s="2"/>
      <c r="AY99" s="2"/>
      <c r="AZ99" s="2"/>
      <c r="BA99" s="2"/>
      <c r="BB99" s="2"/>
    </row>
    <row r="100" spans="1:54" ht="14.25" thickBot="1">
      <c r="A100" s="19" t="s">
        <v>532</v>
      </c>
      <c r="B100" s="359"/>
      <c r="C100" s="150"/>
      <c r="D100" s="152"/>
      <c r="E100" s="404" t="s">
        <v>533</v>
      </c>
      <c r="F100" s="258"/>
      <c r="G100" s="258"/>
      <c r="H100" s="402"/>
      <c r="I100" s="2"/>
      <c r="J100" s="2"/>
      <c r="K100" s="2"/>
      <c r="L100" s="2"/>
      <c r="M100" s="2"/>
      <c r="N100" s="2"/>
      <c r="O100" s="2"/>
      <c r="P100" s="2"/>
      <c r="Q100" s="2"/>
      <c r="R100" s="2"/>
      <c r="S100" s="2"/>
      <c r="T100" s="2"/>
      <c r="U100" s="2"/>
      <c r="V100" s="2"/>
      <c r="W100" s="2"/>
      <c r="X100" s="2"/>
      <c r="Y100" s="2"/>
      <c r="Z100" s="2"/>
      <c r="AA100" s="2"/>
      <c r="AB100" s="2"/>
      <c r="AC100" s="2"/>
      <c r="AD100" s="2" t="s">
        <v>277</v>
      </c>
      <c r="AE100" s="2"/>
      <c r="AF100" s="2"/>
      <c r="AG100" s="2"/>
      <c r="AH100" s="2"/>
      <c r="AI100" s="114">
        <f>IF(B100="有",2,0)</f>
        <v>0</v>
      </c>
      <c r="AJ100" s="114">
        <f>IF(C100=AQ47,2,0)</f>
        <v>0</v>
      </c>
      <c r="AK100" s="114">
        <f>AJ100</f>
        <v>0</v>
      </c>
      <c r="AL100" s="2"/>
      <c r="AM100" s="2"/>
      <c r="AN100" s="2"/>
      <c r="AO100" s="2"/>
      <c r="AP100" s="2"/>
      <c r="AQ100" s="2"/>
      <c r="AR100" s="2"/>
      <c r="AS100" s="2"/>
      <c r="AT100" s="2"/>
      <c r="AU100" s="2"/>
      <c r="AV100" s="2"/>
      <c r="AW100" s="2"/>
      <c r="AX100" s="2"/>
      <c r="AY100" s="2"/>
      <c r="AZ100" s="2"/>
      <c r="BA100" s="2"/>
      <c r="BB100" s="2"/>
    </row>
    <row r="101" spans="1:54" ht="14.25" thickBot="1">
      <c r="A101" s="19" t="s">
        <v>534</v>
      </c>
      <c r="B101" s="412"/>
      <c r="C101" s="150"/>
      <c r="D101" s="152"/>
      <c r="E101" s="402"/>
      <c r="F101" s="258"/>
      <c r="G101" s="258"/>
      <c r="H101" s="402"/>
      <c r="I101" s="2"/>
      <c r="J101" s="2"/>
      <c r="K101" s="2"/>
      <c r="L101" s="2"/>
      <c r="M101" s="2"/>
      <c r="N101" s="2"/>
      <c r="O101" s="2"/>
      <c r="P101" s="2"/>
      <c r="Q101" s="2"/>
      <c r="R101" s="2"/>
      <c r="S101" s="2"/>
      <c r="T101" s="2"/>
      <c r="U101" s="2"/>
      <c r="V101" s="2"/>
      <c r="W101" s="2"/>
      <c r="X101" s="2"/>
      <c r="Y101" s="2"/>
      <c r="Z101" s="2"/>
      <c r="AA101" s="2"/>
      <c r="AB101" s="2"/>
      <c r="AC101" s="2"/>
      <c r="AD101" s="2" t="s">
        <v>284</v>
      </c>
      <c r="AE101" s="2"/>
      <c r="AF101" s="2"/>
      <c r="AG101" s="2"/>
      <c r="AH101" s="2"/>
      <c r="AI101" s="28">
        <f>IF(B101="有",2,0)</f>
        <v>0</v>
      </c>
      <c r="AJ101" s="114">
        <f>IF(C101=AQ50,2,0)</f>
        <v>0</v>
      </c>
      <c r="AK101" s="28">
        <f>IF((AJ101+AJ102)&gt;=2,2,0)</f>
        <v>0</v>
      </c>
      <c r="AL101" s="2"/>
      <c r="AM101" s="2"/>
      <c r="AN101" s="2"/>
      <c r="AO101" s="2"/>
      <c r="AP101" s="2"/>
      <c r="AQ101" s="2"/>
      <c r="AR101" s="2"/>
      <c r="AS101" s="2"/>
      <c r="AT101" s="2"/>
      <c r="AU101" s="2"/>
      <c r="AV101" s="2"/>
      <c r="AW101" s="2"/>
      <c r="AX101" s="2"/>
      <c r="AY101" s="2"/>
      <c r="AZ101" s="2"/>
      <c r="BA101" s="2"/>
      <c r="BB101" s="2"/>
    </row>
    <row r="102" spans="1:54" ht="14.25" thickBot="1">
      <c r="A102" s="19" t="s">
        <v>535</v>
      </c>
      <c r="B102" s="412"/>
      <c r="C102" s="150"/>
      <c r="D102" s="152"/>
      <c r="E102" s="403" t="s">
        <v>536</v>
      </c>
      <c r="F102" s="258"/>
      <c r="G102" s="258"/>
      <c r="H102" s="402"/>
      <c r="I102" s="2"/>
      <c r="J102" s="2"/>
      <c r="K102" s="2"/>
      <c r="L102" s="2"/>
      <c r="M102" s="2"/>
      <c r="N102" s="2"/>
      <c r="O102" s="2"/>
      <c r="P102" s="2"/>
      <c r="Q102" s="2"/>
      <c r="R102" s="2"/>
      <c r="S102" s="2"/>
      <c r="T102" s="2"/>
      <c r="U102" s="2"/>
      <c r="V102" s="2"/>
      <c r="W102" s="2"/>
      <c r="X102" s="2"/>
      <c r="Y102" s="2"/>
      <c r="Z102" s="2"/>
      <c r="AA102" s="2"/>
      <c r="AB102" s="2"/>
      <c r="AC102" s="2"/>
      <c r="AD102" s="2" t="s">
        <v>291</v>
      </c>
      <c r="AE102" s="2"/>
      <c r="AF102" s="2"/>
      <c r="AG102" s="2"/>
      <c r="AH102" s="2"/>
      <c r="AI102" s="42"/>
      <c r="AJ102" s="114">
        <f>IF(C102=AQ53,2,0)</f>
        <v>0</v>
      </c>
      <c r="AK102" s="42"/>
      <c r="AL102" s="2"/>
      <c r="AM102" s="2"/>
      <c r="AN102" s="2"/>
      <c r="AO102" s="2"/>
      <c r="AP102" s="2"/>
      <c r="AQ102" s="2"/>
      <c r="AR102" s="2"/>
      <c r="AS102" s="2"/>
      <c r="AT102" s="2"/>
      <c r="AU102" s="2"/>
      <c r="AV102" s="2"/>
      <c r="AW102" s="2"/>
      <c r="AX102" s="2"/>
      <c r="AY102" s="2"/>
      <c r="AZ102" s="2"/>
      <c r="BA102" s="2"/>
      <c r="BB102" s="2"/>
    </row>
    <row r="103" spans="1:54" ht="14.25" thickBot="1">
      <c r="A103" s="19" t="s">
        <v>537</v>
      </c>
      <c r="B103" s="359"/>
      <c r="C103" s="150"/>
      <c r="D103" s="152"/>
      <c r="E103" s="404" t="s">
        <v>538</v>
      </c>
      <c r="F103" s="258"/>
      <c r="G103" s="258"/>
      <c r="H103" s="402"/>
      <c r="I103" s="2"/>
      <c r="J103" s="2"/>
      <c r="K103" s="2"/>
      <c r="L103" s="2"/>
      <c r="M103" s="2"/>
      <c r="N103" s="2"/>
      <c r="O103" s="2"/>
      <c r="P103" s="2"/>
      <c r="Q103" s="2"/>
      <c r="R103" s="2"/>
      <c r="S103" s="2"/>
      <c r="T103" s="2"/>
      <c r="U103" s="2"/>
      <c r="V103" s="2"/>
      <c r="W103" s="2"/>
      <c r="X103" s="2"/>
      <c r="Y103" s="2"/>
      <c r="Z103" s="2"/>
      <c r="AA103" s="2"/>
      <c r="AB103" s="2"/>
      <c r="AC103" s="2"/>
      <c r="AD103" s="2" t="s">
        <v>296</v>
      </c>
      <c r="AE103" s="2"/>
      <c r="AF103" s="2"/>
      <c r="AG103" s="2"/>
      <c r="AH103" s="2"/>
      <c r="AI103" s="114">
        <f>IF(B103="有",2,0)</f>
        <v>0</v>
      </c>
      <c r="AJ103" s="114">
        <f>IF(C103=AQ56,2,0)</f>
        <v>0</v>
      </c>
      <c r="AK103" s="114">
        <f>AJ103</f>
        <v>0</v>
      </c>
      <c r="AL103" s="2"/>
      <c r="AM103" s="2"/>
      <c r="AN103" s="2"/>
      <c r="AO103" s="2"/>
      <c r="AP103" s="2"/>
      <c r="AQ103" s="2"/>
      <c r="AR103" s="2"/>
      <c r="AS103" s="2"/>
      <c r="AT103" s="2"/>
      <c r="AU103" s="2"/>
      <c r="AV103" s="2"/>
      <c r="AW103" s="2"/>
      <c r="AX103" s="2"/>
      <c r="AY103" s="2"/>
      <c r="AZ103" s="2"/>
      <c r="BA103" s="2"/>
      <c r="BB103" s="2"/>
    </row>
    <row r="104" spans="1:54" ht="14.25" thickBot="1">
      <c r="A104" s="19" t="s">
        <v>539</v>
      </c>
      <c r="B104" s="359"/>
      <c r="C104" s="150"/>
      <c r="D104" s="152"/>
      <c r="E104" s="402"/>
      <c r="F104" s="258"/>
      <c r="G104" s="258"/>
      <c r="H104" s="402"/>
      <c r="I104" s="2"/>
      <c r="J104" s="2"/>
      <c r="K104" s="2"/>
      <c r="L104" s="2"/>
      <c r="M104" s="2"/>
      <c r="N104" s="2"/>
      <c r="O104" s="2"/>
      <c r="P104" s="2"/>
      <c r="Q104" s="2"/>
      <c r="R104" s="2"/>
      <c r="S104" s="2"/>
      <c r="T104" s="2"/>
      <c r="U104" s="2"/>
      <c r="V104" s="2"/>
      <c r="W104" s="2"/>
      <c r="X104" s="2"/>
      <c r="Y104" s="2"/>
      <c r="Z104" s="2"/>
      <c r="AA104" s="2"/>
      <c r="AB104" s="2"/>
      <c r="AC104" s="2"/>
      <c r="AD104" s="2" t="s">
        <v>303</v>
      </c>
      <c r="AE104" s="2"/>
      <c r="AF104" s="2"/>
      <c r="AG104" s="2"/>
      <c r="AH104" s="2"/>
      <c r="AI104" s="114">
        <f>IF(B104="有",1,0)</f>
        <v>0</v>
      </c>
      <c r="AJ104" s="114">
        <f>IF(C104=AQ56,1,0)</f>
        <v>0</v>
      </c>
      <c r="AK104" s="114">
        <f>AJ104</f>
        <v>0</v>
      </c>
      <c r="AL104" s="2"/>
      <c r="AM104" s="2"/>
      <c r="AN104" s="2"/>
      <c r="AO104" s="2"/>
      <c r="AP104" s="2"/>
      <c r="AQ104" s="2"/>
      <c r="AR104" s="2"/>
      <c r="AS104" s="2"/>
      <c r="AT104" s="2"/>
      <c r="AU104" s="2"/>
      <c r="AV104" s="2"/>
      <c r="AW104" s="2"/>
      <c r="AX104" s="2"/>
      <c r="AY104" s="2"/>
      <c r="AZ104" s="2"/>
      <c r="BA104" s="2"/>
      <c r="BB104" s="2"/>
    </row>
    <row r="105" spans="1:54" ht="14.25" thickBot="1">
      <c r="A105" s="19" t="s">
        <v>540</v>
      </c>
      <c r="B105" s="359"/>
      <c r="C105" s="150"/>
      <c r="D105" s="152"/>
      <c r="E105" s="404" t="s">
        <v>541</v>
      </c>
      <c r="F105" s="258"/>
      <c r="G105" s="258"/>
      <c r="H105" s="402"/>
      <c r="I105" s="2"/>
      <c r="J105" s="2"/>
      <c r="K105" s="2"/>
      <c r="L105" s="2"/>
      <c r="M105" s="2"/>
      <c r="N105" s="2"/>
      <c r="O105" s="2"/>
      <c r="P105" s="2"/>
      <c r="Q105" s="2"/>
      <c r="R105" s="2"/>
      <c r="S105" s="2"/>
      <c r="T105" s="2"/>
      <c r="U105" s="2"/>
      <c r="V105" s="2"/>
      <c r="W105" s="2"/>
      <c r="X105" s="2"/>
      <c r="Y105" s="2"/>
      <c r="Z105" s="2"/>
      <c r="AA105" s="2"/>
      <c r="AB105" s="2"/>
      <c r="AC105" s="2"/>
      <c r="AD105" s="2" t="s">
        <v>310</v>
      </c>
      <c r="AE105" s="2"/>
      <c r="AF105" s="2"/>
      <c r="AG105" s="2"/>
      <c r="AH105" s="2"/>
      <c r="AI105" s="114">
        <f>IF(B105="有",2,0)</f>
        <v>0</v>
      </c>
      <c r="AJ105" s="114">
        <f>IF(C105=AQ59,2,0)</f>
        <v>0</v>
      </c>
      <c r="AK105" s="114">
        <f>AJ105</f>
        <v>0</v>
      </c>
      <c r="AL105" s="2"/>
      <c r="AM105" s="2"/>
      <c r="AN105" s="2"/>
      <c r="AO105" s="2"/>
      <c r="AP105" s="2"/>
      <c r="AQ105" s="2"/>
      <c r="AR105" s="2"/>
      <c r="AS105" s="2"/>
      <c r="AT105" s="2"/>
      <c r="AU105" s="2"/>
      <c r="AV105" s="2"/>
      <c r="AW105" s="2"/>
      <c r="AX105" s="2"/>
      <c r="AY105" s="2"/>
      <c r="AZ105" s="2"/>
      <c r="BA105" s="2"/>
      <c r="BB105" s="2"/>
    </row>
    <row r="106" spans="1:54">
      <c r="A106" s="155" t="s">
        <v>542</v>
      </c>
      <c r="B106" s="156">
        <f>AI106</f>
        <v>0</v>
      </c>
      <c r="C106" s="157" t="s">
        <v>543</v>
      </c>
      <c r="D106" s="158">
        <f>AK106</f>
        <v>0</v>
      </c>
      <c r="E106" s="404" t="s">
        <v>544</v>
      </c>
      <c r="F106" s="258"/>
      <c r="G106" s="258"/>
      <c r="H106" s="402"/>
      <c r="I106" s="2"/>
      <c r="J106" s="2"/>
      <c r="K106" s="2"/>
      <c r="L106" s="2"/>
      <c r="M106" s="2"/>
      <c r="N106" s="2"/>
      <c r="O106" s="2"/>
      <c r="P106" s="2"/>
      <c r="Q106" s="2"/>
      <c r="R106" s="2"/>
      <c r="S106" s="2"/>
      <c r="T106" s="2"/>
      <c r="U106" s="2"/>
      <c r="V106" s="2"/>
      <c r="W106" s="2"/>
      <c r="X106" s="2"/>
      <c r="Y106" s="2"/>
      <c r="Z106" s="2"/>
      <c r="AA106" s="2"/>
      <c r="AB106" s="2"/>
      <c r="AC106" s="2"/>
      <c r="AD106" s="2" t="s">
        <v>319</v>
      </c>
      <c r="AE106" s="2"/>
      <c r="AF106" s="2"/>
      <c r="AG106" s="2"/>
      <c r="AH106" s="2"/>
      <c r="AI106" s="114">
        <f>SUM(AI86:AI105)</f>
        <v>0</v>
      </c>
      <c r="AJ106" s="114"/>
      <c r="AK106" s="114">
        <f>SUM(AK86:AK105)</f>
        <v>0</v>
      </c>
      <c r="AL106" s="2"/>
      <c r="AM106" s="2"/>
      <c r="AN106" s="2"/>
      <c r="AO106" s="2"/>
      <c r="AP106" s="2"/>
      <c r="AQ106" s="2"/>
      <c r="AR106" s="2"/>
      <c r="AS106" s="2"/>
      <c r="AT106" s="2"/>
      <c r="AU106" s="2"/>
      <c r="AV106" s="2"/>
      <c r="AW106" s="2"/>
      <c r="AX106" s="2"/>
      <c r="AY106" s="2"/>
      <c r="AZ106" s="2"/>
      <c r="BA106" s="2"/>
      <c r="BB106" s="2"/>
    </row>
    <row r="107" spans="1:54">
      <c r="A107" s="430" t="s">
        <v>545</v>
      </c>
      <c r="B107" s="430"/>
      <c r="C107" s="430"/>
      <c r="D107" s="430"/>
      <c r="E107" s="96"/>
      <c r="F107" s="96"/>
      <c r="G107" s="2"/>
      <c r="H107" s="2"/>
      <c r="I107" s="2"/>
      <c r="J107" s="2"/>
      <c r="K107" s="2"/>
      <c r="L107" s="2"/>
      <c r="M107" s="2"/>
      <c r="N107" s="2"/>
      <c r="O107" s="2"/>
      <c r="P107" s="2"/>
      <c r="Q107" s="2"/>
      <c r="R107" s="2"/>
      <c r="S107" s="2"/>
      <c r="T107" s="2"/>
      <c r="U107" s="2"/>
      <c r="V107" s="2"/>
      <c r="W107" s="2"/>
      <c r="X107" s="2"/>
      <c r="Y107" s="2"/>
      <c r="Z107" s="2"/>
      <c r="AA107" s="2"/>
      <c r="AB107" s="2"/>
      <c r="AC107" s="2"/>
      <c r="AD107" s="2" t="s">
        <v>328</v>
      </c>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c r="A108" s="2"/>
      <c r="B108" s="159"/>
      <c r="C108" s="2"/>
      <c r="D108" s="90"/>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t="s">
        <v>337</v>
      </c>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c r="A109" s="2" t="s">
        <v>546</v>
      </c>
      <c r="B109" s="159"/>
      <c r="C109" s="2"/>
      <c r="D109" s="90"/>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t="s">
        <v>345</v>
      </c>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c r="A110" s="2" t="s">
        <v>547</v>
      </c>
      <c r="B110" s="159"/>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t="s">
        <v>352</v>
      </c>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c r="A111" s="70" t="s">
        <v>17</v>
      </c>
      <c r="B111" s="160"/>
      <c r="C111" s="30" t="s">
        <v>212</v>
      </c>
      <c r="D111" s="30" t="s">
        <v>3</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t="s">
        <v>356</v>
      </c>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c r="A112" s="431" t="str">
        <f>$C$21</f>
        <v/>
      </c>
      <c r="B112" s="432"/>
      <c r="C112" s="435">
        <f>$C$22</f>
        <v>0</v>
      </c>
      <c r="D112" s="161">
        <f>$C$19</f>
        <v>0</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t="s">
        <v>359</v>
      </c>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36.75" customHeight="1">
      <c r="A113" s="433"/>
      <c r="B113" s="434"/>
      <c r="C113" s="436"/>
      <c r="D113" s="162">
        <f>$C$20</f>
        <v>0</v>
      </c>
      <c r="E113" s="134" t="s">
        <v>548</v>
      </c>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t="s">
        <v>363</v>
      </c>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c r="A114" s="2" t="s">
        <v>549</v>
      </c>
      <c r="B114" s="159"/>
      <c r="C114" s="2"/>
      <c r="D114" s="120"/>
      <c r="E114" s="34" t="s">
        <v>550</v>
      </c>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t="s">
        <v>369</v>
      </c>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4.25" thickBot="1">
      <c r="A115" s="70" t="s">
        <v>18</v>
      </c>
      <c r="B115" s="160"/>
      <c r="C115" s="30" t="s">
        <v>212</v>
      </c>
      <c r="D115" s="29" t="s">
        <v>3</v>
      </c>
      <c r="E115" s="41" t="s">
        <v>551</v>
      </c>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t="s">
        <v>372</v>
      </c>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4.25" thickBot="1">
      <c r="A116" s="163">
        <f>$C$23</f>
        <v>0</v>
      </c>
      <c r="B116" s="59"/>
      <c r="C116" s="163">
        <f>$C$24</f>
        <v>0</v>
      </c>
      <c r="D116" s="164"/>
      <c r="E116" s="41"/>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t="s">
        <v>378</v>
      </c>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c r="A117" s="2" t="s">
        <v>552</v>
      </c>
      <c r="B117" s="159"/>
      <c r="C117" s="2"/>
      <c r="D117" s="120"/>
      <c r="E117" s="34" t="s">
        <v>553</v>
      </c>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t="s">
        <v>382</v>
      </c>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c r="A118" s="70" t="s">
        <v>19</v>
      </c>
      <c r="B118" s="160"/>
      <c r="C118" s="30"/>
      <c r="D118" s="30" t="s">
        <v>3</v>
      </c>
      <c r="E118" s="41" t="s">
        <v>554</v>
      </c>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t="s">
        <v>386</v>
      </c>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ht="23.25" customHeight="1" thickBot="1">
      <c r="A119" s="437">
        <f>$C$25</f>
        <v>0</v>
      </c>
      <c r="B119" s="438"/>
      <c r="C119" s="165" t="e">
        <f>VLOOKUP(A119,AI8:AJ16,2,FALSE)</f>
        <v>#N/A</v>
      </c>
      <c r="D119" s="166"/>
      <c r="E119" s="41" t="s">
        <v>555</v>
      </c>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t="s">
        <v>391</v>
      </c>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21.75" thickBot="1">
      <c r="A120" s="439"/>
      <c r="B120" s="440"/>
      <c r="C120" s="167"/>
      <c r="D120" s="168" t="s">
        <v>556</v>
      </c>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t="s">
        <v>394</v>
      </c>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c r="A121" s="24" t="s">
        <v>557</v>
      </c>
      <c r="B121" s="169"/>
      <c r="C121" s="2"/>
      <c r="D121" s="2"/>
      <c r="E121" s="34" t="s">
        <v>558</v>
      </c>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t="s">
        <v>397</v>
      </c>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21">
      <c r="A122" s="170"/>
      <c r="B122" s="373"/>
      <c r="C122" s="171" t="e">
        <f>VLOOKUP(C72,AS22:AT26,2,FALSE)</f>
        <v>#N/A</v>
      </c>
      <c r="D122" s="172" t="s">
        <v>559</v>
      </c>
      <c r="E122" s="41" t="s">
        <v>560</v>
      </c>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t="s">
        <v>401</v>
      </c>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1:54">
      <c r="A123" s="173"/>
      <c r="B123" s="374"/>
      <c r="C123" s="174"/>
      <c r="D123" s="175"/>
      <c r="E123" s="41" t="s">
        <v>561</v>
      </c>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t="s">
        <v>406</v>
      </c>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1:54">
      <c r="A124" s="2" t="s">
        <v>562</v>
      </c>
      <c r="B124" s="159"/>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t="s">
        <v>410</v>
      </c>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1:54">
      <c r="A125" s="176" t="s">
        <v>563</v>
      </c>
      <c r="B125" s="159"/>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t="s">
        <v>415</v>
      </c>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4" ht="24.75" thickBot="1">
      <c r="A126" s="177" t="s">
        <v>564</v>
      </c>
      <c r="B126" s="178" t="s">
        <v>565</v>
      </c>
      <c r="C126" s="178" t="s">
        <v>566</v>
      </c>
      <c r="D126" s="177"/>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t="s">
        <v>419</v>
      </c>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4" ht="14.25" thickBot="1">
      <c r="A127" s="179" t="s">
        <v>567</v>
      </c>
      <c r="B127" s="180"/>
      <c r="C127" s="181"/>
      <c r="D127" s="182"/>
      <c r="E127" s="41" t="s">
        <v>568</v>
      </c>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t="s">
        <v>421</v>
      </c>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1:54" ht="14.25" thickBot="1">
      <c r="A128" s="183" t="s">
        <v>569</v>
      </c>
      <c r="B128" s="180"/>
      <c r="C128" s="184"/>
      <c r="D128" s="185" t="str">
        <f>IF(B128&lt;B127,"注意！1階面積が2階面積より小さい","")</f>
        <v/>
      </c>
      <c r="E128" s="186" t="s">
        <v>570</v>
      </c>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t="s">
        <v>425</v>
      </c>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1:54">
      <c r="A129" s="187" t="s">
        <v>571</v>
      </c>
      <c r="B129" s="188"/>
      <c r="C129" s="189"/>
      <c r="D129" s="189"/>
      <c r="E129" s="443"/>
      <c r="F129" s="41" t="s">
        <v>572</v>
      </c>
      <c r="G129" s="2"/>
      <c r="H129" s="2"/>
      <c r="I129" s="2"/>
      <c r="J129" s="2"/>
      <c r="K129" s="2"/>
      <c r="L129" s="2"/>
      <c r="M129" s="2"/>
      <c r="N129" s="2"/>
      <c r="O129" s="2"/>
      <c r="P129" s="2"/>
      <c r="Q129" s="2"/>
      <c r="R129" s="2"/>
      <c r="S129" s="2"/>
      <c r="T129" s="2"/>
      <c r="U129" s="2"/>
      <c r="V129" s="2"/>
      <c r="W129" s="2"/>
      <c r="X129" s="2"/>
      <c r="Y129" s="2"/>
      <c r="Z129" s="2"/>
      <c r="AA129" s="2"/>
      <c r="AB129" s="2"/>
      <c r="AC129" s="2"/>
      <c r="AD129" s="2" t="s">
        <v>427</v>
      </c>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24.75" thickBot="1">
      <c r="A130" s="130" t="s">
        <v>573</v>
      </c>
      <c r="B130" s="178" t="s">
        <v>574</v>
      </c>
      <c r="C130" s="190" t="s">
        <v>575</v>
      </c>
      <c r="D130" s="190" t="s">
        <v>576</v>
      </c>
      <c r="E130" s="443"/>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t="s">
        <v>431</v>
      </c>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14.25" thickBot="1">
      <c r="A131" s="19" t="s">
        <v>577</v>
      </c>
      <c r="B131" s="184"/>
      <c r="C131" s="191"/>
      <c r="D131" s="444" t="e">
        <f>IF((1-(AK106/AI106))&lt;0.7,0.7,(1-(AK106/AI106)))</f>
        <v>#DIV/0!</v>
      </c>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t="s">
        <v>434</v>
      </c>
      <c r="AE131" s="2"/>
      <c r="AF131" s="2"/>
      <c r="AG131" s="2"/>
      <c r="AJ131" s="2"/>
      <c r="AK131" s="2"/>
      <c r="AL131" s="2"/>
      <c r="AM131" s="2"/>
      <c r="AN131" s="2"/>
      <c r="AO131" s="2"/>
      <c r="AP131" s="2"/>
      <c r="AQ131" s="2"/>
      <c r="AR131" s="2"/>
      <c r="AT131" s="2"/>
      <c r="AU131" s="2"/>
      <c r="AV131" s="2"/>
      <c r="AW131" s="2"/>
      <c r="AX131" s="2"/>
      <c r="AY131" s="2"/>
      <c r="AZ131" s="2"/>
      <c r="BA131" s="2"/>
      <c r="BB131" s="2"/>
    </row>
    <row r="132" spans="1:54" ht="14.25" thickBot="1">
      <c r="A132" s="19" t="s">
        <v>578</v>
      </c>
      <c r="B132" s="184"/>
      <c r="C132" s="191"/>
      <c r="D132" s="445"/>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t="s">
        <v>437</v>
      </c>
      <c r="AE132" s="2"/>
      <c r="AF132" s="2"/>
      <c r="AG132" s="2"/>
      <c r="AJ132" s="2"/>
      <c r="AK132" s="2"/>
      <c r="AL132" s="2"/>
      <c r="AM132" s="2"/>
      <c r="AN132" s="2"/>
      <c r="AO132" s="2"/>
      <c r="AP132" s="2"/>
      <c r="AQ132" s="2"/>
      <c r="AR132" s="2"/>
      <c r="AT132" s="2"/>
      <c r="AU132" s="2"/>
      <c r="AV132" s="2"/>
      <c r="AW132" s="2"/>
      <c r="AX132" s="2"/>
      <c r="AY132" s="2"/>
      <c r="AZ132" s="2"/>
      <c r="BA132" s="2"/>
      <c r="BB132" s="2"/>
    </row>
    <row r="133" spans="1:54" ht="14.25" thickBot="1">
      <c r="A133" s="19" t="s">
        <v>579</v>
      </c>
      <c r="B133" s="184"/>
      <c r="C133" s="191"/>
      <c r="D133" s="445"/>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t="s">
        <v>580</v>
      </c>
      <c r="AE133" s="2"/>
      <c r="AF133" s="2"/>
      <c r="AG133" s="2"/>
      <c r="AJ133" s="2"/>
      <c r="AK133" s="2"/>
      <c r="AL133" s="2"/>
      <c r="AM133" s="2"/>
      <c r="AN133" s="2"/>
      <c r="AO133" s="2"/>
      <c r="AP133" s="2"/>
      <c r="AQ133" s="2"/>
      <c r="AR133" s="2"/>
      <c r="AT133" s="2"/>
      <c r="AU133" s="2"/>
      <c r="AV133" s="2"/>
      <c r="AW133" s="2"/>
      <c r="AX133" s="2"/>
      <c r="AY133" s="2"/>
      <c r="AZ133" s="2"/>
      <c r="BA133" s="2"/>
      <c r="BB133" s="2"/>
    </row>
    <row r="134" spans="1:54" ht="14.25" thickBot="1">
      <c r="A134" s="19" t="s">
        <v>581</v>
      </c>
      <c r="B134" s="184"/>
      <c r="C134" s="191"/>
      <c r="D134" s="446"/>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t="s">
        <v>582</v>
      </c>
      <c r="AE134" s="2"/>
      <c r="AF134" s="2"/>
      <c r="AG134" s="2"/>
      <c r="AJ134" s="2"/>
      <c r="AK134" s="2"/>
      <c r="AL134" s="2"/>
      <c r="AM134" s="2"/>
      <c r="AN134" s="2"/>
      <c r="AO134" s="2"/>
      <c r="AP134" s="2"/>
      <c r="AQ134" s="2"/>
      <c r="AR134" s="2"/>
      <c r="AT134" s="2"/>
      <c r="AU134" s="2"/>
      <c r="AV134" s="2"/>
      <c r="AW134" s="2"/>
      <c r="AX134" s="2"/>
      <c r="AY134" s="2"/>
      <c r="AZ134" s="2"/>
      <c r="BA134" s="2"/>
      <c r="BB134" s="2"/>
    </row>
    <row r="135" spans="1:54">
      <c r="A135" s="69"/>
      <c r="B135" s="67"/>
      <c r="C135" s="192"/>
      <c r="D135" s="193" t="s">
        <v>583</v>
      </c>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t="s">
        <v>584</v>
      </c>
      <c r="AE135" s="2"/>
      <c r="AF135" s="2"/>
      <c r="AG135" s="2"/>
      <c r="AJ135" s="2"/>
      <c r="AK135" s="2"/>
      <c r="AL135" s="2"/>
      <c r="AM135" s="2"/>
      <c r="AN135" s="2"/>
      <c r="AO135" s="2"/>
      <c r="AP135" s="2"/>
      <c r="AQ135" s="2"/>
      <c r="AR135" s="2"/>
      <c r="AT135" s="2"/>
      <c r="AU135" s="2"/>
      <c r="AV135" s="2"/>
      <c r="AW135" s="2"/>
      <c r="AX135" s="2"/>
      <c r="AY135" s="2"/>
      <c r="AZ135" s="2"/>
      <c r="BA135" s="2"/>
      <c r="BB135" s="2"/>
    </row>
    <row r="136" spans="1:54">
      <c r="E136" s="194"/>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t="s">
        <v>585</v>
      </c>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1:54">
      <c r="A137" s="69" t="s">
        <v>586</v>
      </c>
      <c r="B137" s="67"/>
      <c r="C137" s="69" t="s">
        <v>587</v>
      </c>
      <c r="D137" s="69"/>
      <c r="H137" s="2"/>
      <c r="I137" s="2"/>
      <c r="J137" s="2"/>
      <c r="K137" s="2"/>
      <c r="L137" s="2"/>
      <c r="M137" s="2"/>
      <c r="N137" s="2"/>
      <c r="O137" s="2"/>
      <c r="P137" s="2"/>
      <c r="Q137" s="2"/>
      <c r="R137" s="2"/>
      <c r="S137" s="2"/>
      <c r="T137" s="2"/>
      <c r="U137" s="2"/>
      <c r="V137" s="2"/>
      <c r="W137" s="2"/>
      <c r="X137" s="2"/>
      <c r="Y137" s="2"/>
      <c r="Z137" s="2"/>
      <c r="AA137" s="2"/>
      <c r="AB137" s="2"/>
      <c r="AC137" s="2"/>
      <c r="AD137" s="2" t="s">
        <v>588</v>
      </c>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1:54">
      <c r="A138" s="195" t="s">
        <v>450</v>
      </c>
      <c r="B138" s="196" t="s">
        <v>589</v>
      </c>
      <c r="C138" s="195" t="s">
        <v>590</v>
      </c>
      <c r="D138" s="195" t="s">
        <v>591</v>
      </c>
      <c r="H138" s="2"/>
      <c r="I138" s="2"/>
      <c r="J138" s="2"/>
      <c r="K138" s="2"/>
      <c r="L138" s="2"/>
      <c r="M138" s="2"/>
      <c r="N138" s="2"/>
      <c r="O138" s="2"/>
      <c r="P138" s="2"/>
      <c r="Q138" s="2"/>
      <c r="R138" s="2"/>
      <c r="S138" s="2"/>
      <c r="T138" s="2"/>
      <c r="U138" s="2"/>
      <c r="V138" s="2"/>
      <c r="W138" s="2"/>
      <c r="X138" s="2"/>
      <c r="Y138" s="2"/>
      <c r="Z138" s="2"/>
      <c r="AA138" s="2"/>
      <c r="AB138" s="2"/>
      <c r="AC138" s="2"/>
      <c r="AD138" s="2" t="s">
        <v>592</v>
      </c>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1:54">
      <c r="A139" s="197"/>
      <c r="B139" s="198"/>
      <c r="C139" s="199"/>
      <c r="D139" s="200"/>
      <c r="H139" s="2"/>
      <c r="I139" s="2"/>
      <c r="J139" s="2"/>
      <c r="K139" s="2"/>
      <c r="L139" s="2"/>
      <c r="M139" s="2"/>
      <c r="N139" s="2"/>
      <c r="O139" s="2"/>
      <c r="P139" s="2"/>
      <c r="Q139" s="2"/>
      <c r="R139" s="2"/>
      <c r="S139" s="2"/>
      <c r="T139" s="2"/>
      <c r="U139" s="2"/>
      <c r="V139" s="2"/>
      <c r="W139" s="2"/>
      <c r="X139" s="2"/>
      <c r="Y139" s="2"/>
      <c r="Z139" s="2"/>
      <c r="AA139" s="2"/>
      <c r="AB139" s="2"/>
      <c r="AC139" s="2"/>
      <c r="AD139" s="2" t="s">
        <v>593</v>
      </c>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1:54">
      <c r="A140" s="201"/>
      <c r="B140" s="202"/>
      <c r="C140" s="203"/>
      <c r="D140" s="204"/>
      <c r="H140" s="2"/>
      <c r="I140" s="2"/>
      <c r="J140" s="2"/>
      <c r="K140" s="2"/>
      <c r="L140" s="2"/>
      <c r="M140" s="2"/>
      <c r="N140" s="2"/>
      <c r="O140" s="2"/>
      <c r="P140" s="2"/>
      <c r="Q140" s="2"/>
      <c r="R140" s="2"/>
      <c r="S140" s="2"/>
      <c r="T140" s="2"/>
      <c r="U140" s="2"/>
      <c r="V140" s="2"/>
      <c r="W140" s="2"/>
      <c r="X140" s="2"/>
      <c r="Y140" s="2"/>
      <c r="Z140" s="2"/>
      <c r="AA140" s="2"/>
      <c r="AB140" s="2"/>
      <c r="AC140" s="2"/>
      <c r="AD140" s="2" t="s">
        <v>594</v>
      </c>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1:54">
      <c r="A141" s="201"/>
      <c r="B141" s="202"/>
      <c r="C141" s="203"/>
      <c r="D141" s="204"/>
      <c r="H141" s="2"/>
      <c r="I141" s="2"/>
      <c r="J141" s="2"/>
      <c r="K141" s="2"/>
      <c r="L141" s="2"/>
      <c r="M141" s="2"/>
      <c r="N141" s="2"/>
      <c r="O141" s="2"/>
      <c r="P141" s="2"/>
      <c r="Q141" s="2"/>
      <c r="R141" s="2"/>
      <c r="S141" s="2"/>
      <c r="T141" s="2"/>
      <c r="U141" s="2"/>
      <c r="V141" s="2"/>
      <c r="W141" s="2"/>
      <c r="X141" s="2"/>
      <c r="Y141" s="2"/>
      <c r="Z141" s="2"/>
      <c r="AA141" s="2"/>
      <c r="AB141" s="2"/>
      <c r="AC141" s="2"/>
      <c r="AD141" s="2" t="s">
        <v>595</v>
      </c>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1:54">
      <c r="A142" s="201"/>
      <c r="B142" s="202"/>
      <c r="C142" s="203"/>
      <c r="D142" s="204"/>
      <c r="H142" s="2"/>
      <c r="I142" s="2"/>
      <c r="J142" s="2"/>
      <c r="K142" s="2"/>
      <c r="L142" s="2"/>
      <c r="M142" s="2"/>
      <c r="N142" s="2"/>
      <c r="O142" s="2"/>
      <c r="P142" s="2"/>
      <c r="Q142" s="2"/>
      <c r="R142" s="2"/>
      <c r="S142" s="2"/>
      <c r="T142" s="2"/>
      <c r="U142" s="2"/>
      <c r="V142" s="2"/>
      <c r="W142" s="2"/>
      <c r="X142" s="2"/>
      <c r="Y142" s="2"/>
      <c r="Z142" s="2"/>
      <c r="AA142" s="2"/>
      <c r="AB142" s="2"/>
      <c r="AC142" s="2"/>
      <c r="AD142" s="2" t="s">
        <v>596</v>
      </c>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1:54">
      <c r="A143" s="205"/>
      <c r="B143" s="206"/>
      <c r="C143" s="207"/>
      <c r="D143" s="208"/>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t="s">
        <v>597</v>
      </c>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1:54">
      <c r="A144" s="69"/>
      <c r="B144" s="67"/>
      <c r="C144" s="69"/>
      <c r="D144" s="69"/>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t="s">
        <v>598</v>
      </c>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1:54">
      <c r="A145" s="69" t="s">
        <v>599</v>
      </c>
      <c r="B145" s="67"/>
      <c r="C145" s="69"/>
      <c r="D145" s="69"/>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t="s">
        <v>600</v>
      </c>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1:54" ht="14.25" thickBot="1">
      <c r="A146" s="195" t="s">
        <v>573</v>
      </c>
      <c r="B146" s="196" t="s">
        <v>601</v>
      </c>
      <c r="C146" s="209" t="s">
        <v>602</v>
      </c>
      <c r="D146" s="141" t="s">
        <v>603</v>
      </c>
      <c r="E146" s="210" t="s">
        <v>604</v>
      </c>
      <c r="F146" s="211"/>
      <c r="G146" s="211"/>
      <c r="H146" s="211"/>
      <c r="I146" s="2"/>
      <c r="J146" s="2"/>
      <c r="K146" s="2"/>
      <c r="L146" s="2"/>
      <c r="M146" s="2"/>
      <c r="N146" s="2"/>
      <c r="O146" s="2"/>
      <c r="P146" s="2"/>
      <c r="Q146" s="2"/>
      <c r="R146" s="2"/>
      <c r="S146" s="2"/>
      <c r="T146" s="2"/>
      <c r="U146" s="2"/>
      <c r="V146" s="2"/>
      <c r="W146" s="2"/>
      <c r="X146" s="2"/>
      <c r="Y146" s="2"/>
      <c r="Z146" s="2"/>
      <c r="AA146" s="2"/>
      <c r="AB146" s="2"/>
      <c r="AC146" s="2"/>
      <c r="AD146" s="2" t="s">
        <v>605</v>
      </c>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1:54">
      <c r="A147" s="195" t="s">
        <v>577</v>
      </c>
      <c r="B147" s="212">
        <f>C127</f>
        <v>0</v>
      </c>
      <c r="C147" s="213" t="str">
        <f>IF(B131="","",B131*C131*D131)</f>
        <v/>
      </c>
      <c r="D147" s="214"/>
      <c r="E147" s="215" t="s">
        <v>606</v>
      </c>
      <c r="F147" s="211"/>
      <c r="G147" s="211"/>
      <c r="H147" s="211"/>
      <c r="I147" s="2"/>
      <c r="J147" s="2"/>
      <c r="K147" s="2"/>
      <c r="L147" s="2"/>
      <c r="M147" s="2"/>
      <c r="N147" s="2"/>
      <c r="O147" s="2"/>
      <c r="P147" s="2"/>
      <c r="Q147" s="2"/>
      <c r="R147" s="2"/>
      <c r="S147" s="2"/>
      <c r="T147" s="2"/>
      <c r="U147" s="2"/>
      <c r="V147" s="2"/>
      <c r="W147" s="2"/>
      <c r="X147" s="2"/>
      <c r="Y147" s="2"/>
      <c r="Z147" s="2"/>
      <c r="AA147" s="2"/>
      <c r="AB147" s="2"/>
      <c r="AC147" s="2"/>
      <c r="AD147" s="2" t="s">
        <v>607</v>
      </c>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1:54">
      <c r="A148" s="195" t="s">
        <v>578</v>
      </c>
      <c r="B148" s="212">
        <f>C127</f>
        <v>0</v>
      </c>
      <c r="C148" s="213" t="str">
        <f>IF(B132="","",B132*C132*D131)</f>
        <v/>
      </c>
      <c r="D148" s="216"/>
      <c r="E148" s="215" t="s">
        <v>608</v>
      </c>
      <c r="F148" s="211"/>
      <c r="G148" s="211"/>
      <c r="H148" s="211"/>
      <c r="I148" s="2"/>
      <c r="J148" s="2"/>
      <c r="K148" s="2"/>
      <c r="L148" s="2"/>
      <c r="M148" s="2"/>
      <c r="N148" s="2"/>
      <c r="O148" s="2"/>
      <c r="P148" s="2"/>
      <c r="Q148" s="2"/>
      <c r="R148" s="2"/>
      <c r="S148" s="2"/>
      <c r="T148" s="2"/>
      <c r="U148" s="2"/>
      <c r="V148" s="2"/>
      <c r="W148" s="2"/>
      <c r="X148" s="2"/>
      <c r="Y148" s="2"/>
      <c r="Z148" s="2"/>
      <c r="AA148" s="2"/>
      <c r="AB148" s="2"/>
      <c r="AC148" s="2"/>
      <c r="AD148" s="2" t="s">
        <v>609</v>
      </c>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1:54">
      <c r="A149" s="195" t="s">
        <v>579</v>
      </c>
      <c r="B149" s="212">
        <f>C128</f>
        <v>0</v>
      </c>
      <c r="C149" s="213" t="str">
        <f>IF(B133="","",B133*C133*D131)</f>
        <v/>
      </c>
      <c r="D149" s="217">
        <v>0</v>
      </c>
      <c r="E149" s="215" t="s">
        <v>610</v>
      </c>
      <c r="F149" s="211"/>
      <c r="G149" s="211"/>
      <c r="H149" s="211"/>
      <c r="I149" s="2"/>
      <c r="J149" s="2"/>
      <c r="K149" s="2"/>
      <c r="L149" s="2"/>
      <c r="M149" s="2"/>
      <c r="N149" s="2"/>
      <c r="O149" s="2"/>
      <c r="P149" s="2"/>
      <c r="Q149" s="2"/>
      <c r="R149" s="2"/>
      <c r="S149" s="2"/>
      <c r="T149" s="2"/>
      <c r="U149" s="2"/>
      <c r="V149" s="2"/>
      <c r="W149" s="2"/>
      <c r="X149" s="2"/>
      <c r="Y149" s="2"/>
      <c r="Z149" s="2"/>
      <c r="AA149" s="2"/>
      <c r="AB149" s="2"/>
      <c r="AC149" s="2"/>
      <c r="AD149" s="2" t="s">
        <v>611</v>
      </c>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1:54" ht="14.25" thickBot="1">
      <c r="A150" s="195" t="s">
        <v>581</v>
      </c>
      <c r="B150" s="212">
        <f>C128</f>
        <v>0</v>
      </c>
      <c r="C150" s="213" t="str">
        <f>IF(B134="","",B134*C134*D131)</f>
        <v/>
      </c>
      <c r="D150" s="218"/>
      <c r="E150" s="211"/>
      <c r="F150" s="211"/>
      <c r="G150" s="211"/>
      <c r="H150" s="211"/>
      <c r="I150" s="2"/>
      <c r="J150" s="2"/>
      <c r="K150" s="2"/>
      <c r="L150" s="2"/>
      <c r="M150" s="2"/>
      <c r="N150" s="2"/>
      <c r="O150" s="2"/>
      <c r="P150" s="2"/>
      <c r="Q150" s="2"/>
      <c r="R150" s="2"/>
      <c r="S150" s="2"/>
      <c r="T150" s="2"/>
      <c r="U150" s="2"/>
      <c r="V150" s="2"/>
      <c r="W150" s="2"/>
      <c r="X150" s="2"/>
      <c r="Y150" s="2"/>
      <c r="Z150" s="2"/>
      <c r="AA150" s="2"/>
      <c r="AB150" s="2"/>
      <c r="AC150" s="2"/>
      <c r="AD150" s="2" t="s">
        <v>612</v>
      </c>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1:54">
      <c r="A151" s="2" t="s">
        <v>613</v>
      </c>
      <c r="B151" s="159"/>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t="s">
        <v>614</v>
      </c>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1:54" ht="27">
      <c r="A152" s="30" t="s">
        <v>573</v>
      </c>
      <c r="B152" s="219" t="s">
        <v>615</v>
      </c>
      <c r="C152" s="87" t="s">
        <v>616</v>
      </c>
      <c r="D152" s="220" t="s">
        <v>617</v>
      </c>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t="s">
        <v>618</v>
      </c>
      <c r="AE152" s="221"/>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1:54">
      <c r="A153" s="30" t="s">
        <v>577</v>
      </c>
      <c r="B153" s="222" t="e">
        <f>B131*C131*D131</f>
        <v>#DIV/0!</v>
      </c>
      <c r="C153" s="223">
        <f>IF(B127=0,0,VLOOKUP(C29,BA14:BC16,2,FALSE))</f>
        <v>0</v>
      </c>
      <c r="D153" s="223">
        <f>C153*C14*D21</f>
        <v>0</v>
      </c>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t="s">
        <v>619</v>
      </c>
      <c r="AE153" s="2"/>
      <c r="AF153" s="2"/>
      <c r="AG153" s="2"/>
      <c r="AH153" s="2"/>
      <c r="AI153" s="2"/>
      <c r="AJ153" s="2"/>
      <c r="AK153" s="2"/>
    </row>
    <row r="154" spans="1:54">
      <c r="A154" s="30" t="s">
        <v>578</v>
      </c>
      <c r="B154" s="222" t="e">
        <f>B132*C132*D131</f>
        <v>#DIV/0!</v>
      </c>
      <c r="C154" s="223">
        <f>C153</f>
        <v>0</v>
      </c>
      <c r="D154" s="223">
        <f>D153</f>
        <v>0</v>
      </c>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t="s">
        <v>620</v>
      </c>
      <c r="AE154" s="2"/>
      <c r="AF154" s="2"/>
      <c r="AG154" s="2"/>
      <c r="AH154" s="2"/>
      <c r="AI154" s="2"/>
      <c r="AJ154" s="2"/>
      <c r="AK154" s="2"/>
      <c r="AL154" s="2"/>
      <c r="AM154" s="2"/>
      <c r="AN154" s="2"/>
      <c r="AO154" s="2"/>
    </row>
    <row r="155" spans="1:54">
      <c r="A155" s="30" t="s">
        <v>579</v>
      </c>
      <c r="B155" s="222" t="e">
        <f>B133*C133*D131</f>
        <v>#DIV/0!</v>
      </c>
      <c r="C155" s="223" t="e">
        <f>IF(B127=0,VLOOKUP(C29,BA20:BB22,2),VLOOKUP(C29,BA14:BC16,3,FALSE))</f>
        <v>#N/A</v>
      </c>
      <c r="D155" s="223" t="e">
        <f>C155*C13*D21*D31</f>
        <v>#N/A</v>
      </c>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t="s">
        <v>621</v>
      </c>
      <c r="AE155" s="2"/>
      <c r="AF155" s="2"/>
      <c r="AG155" s="2"/>
      <c r="AH155" s="2"/>
      <c r="AI155" s="2"/>
      <c r="AJ155" s="2"/>
      <c r="AK155" s="2"/>
      <c r="AL155" s="2"/>
      <c r="AM155" s="2"/>
      <c r="AN155" s="2"/>
      <c r="AO155" s="2"/>
    </row>
    <row r="156" spans="1:54">
      <c r="A156" s="30" t="s">
        <v>581</v>
      </c>
      <c r="B156" s="58" t="e">
        <f>B134*C134*D131</f>
        <v>#DIV/0!</v>
      </c>
      <c r="C156" s="224" t="e">
        <f>C155</f>
        <v>#N/A</v>
      </c>
      <c r="D156" s="224" t="e">
        <f>D155</f>
        <v>#N/A</v>
      </c>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t="s">
        <v>622</v>
      </c>
      <c r="AE156" s="2"/>
      <c r="AF156" s="2"/>
      <c r="AG156" s="2"/>
      <c r="AH156" s="2"/>
      <c r="AI156" s="2"/>
      <c r="AJ156" s="2"/>
      <c r="AK156" s="2"/>
      <c r="AL156" s="2"/>
      <c r="AM156" s="2"/>
      <c r="AN156" s="2"/>
      <c r="AO156" s="2"/>
    </row>
    <row r="157" spans="1:54">
      <c r="A157" s="361"/>
      <c r="B157" s="361"/>
      <c r="C157" s="361"/>
      <c r="D157" s="361"/>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t="s">
        <v>623</v>
      </c>
      <c r="AE157" s="2"/>
      <c r="AF157" s="2"/>
      <c r="AG157" s="2"/>
      <c r="AH157" s="2"/>
      <c r="AI157" s="2"/>
      <c r="AJ157" s="2"/>
      <c r="AK157" s="2"/>
      <c r="AL157" s="2"/>
      <c r="AM157" s="2"/>
      <c r="AN157" s="2"/>
      <c r="AO157" s="2"/>
    </row>
    <row r="158" spans="1:54">
      <c r="A158" s="70" t="s">
        <v>573</v>
      </c>
      <c r="B158" s="225"/>
      <c r="C158" s="226"/>
      <c r="D158" s="87" t="s">
        <v>624</v>
      </c>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t="s">
        <v>625</v>
      </c>
      <c r="AE158" s="2"/>
      <c r="AF158" s="2"/>
      <c r="AG158" s="2"/>
      <c r="AH158" s="2"/>
      <c r="AI158" s="2"/>
      <c r="AJ158" s="2"/>
      <c r="AK158" s="2"/>
      <c r="AL158" s="2"/>
      <c r="AM158" s="2"/>
      <c r="AN158" s="2"/>
      <c r="AO158" s="2"/>
    </row>
    <row r="159" spans="1:54">
      <c r="A159" s="70" t="s">
        <v>577</v>
      </c>
      <c r="B159" s="222"/>
      <c r="C159" s="223"/>
      <c r="D159" s="223" t="str">
        <f>IF(D153=0,"",C147/D153)</f>
        <v/>
      </c>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t="s">
        <v>626</v>
      </c>
      <c r="AE159" s="2"/>
      <c r="AF159" s="2"/>
      <c r="AG159" s="2"/>
      <c r="AH159" s="2"/>
      <c r="AI159" s="2"/>
      <c r="AJ159" s="2"/>
      <c r="AK159" s="2"/>
      <c r="AL159" s="2"/>
      <c r="AM159" s="2"/>
      <c r="AN159" s="2"/>
      <c r="AO159" s="2"/>
    </row>
    <row r="160" spans="1:54">
      <c r="A160" s="70" t="s">
        <v>578</v>
      </c>
      <c r="B160" s="222"/>
      <c r="C160" s="223"/>
      <c r="D160" s="223" t="str">
        <f>IF(D154=0,"",C148/D154)</f>
        <v/>
      </c>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t="s">
        <v>627</v>
      </c>
      <c r="AE160" s="2"/>
      <c r="AF160" s="2"/>
      <c r="AG160" s="2"/>
      <c r="AH160" s="2"/>
      <c r="AI160" s="2"/>
      <c r="AJ160" s="2"/>
      <c r="AK160" s="2"/>
      <c r="AL160" s="2"/>
      <c r="AM160" s="2"/>
      <c r="AN160" s="2"/>
      <c r="AO160" s="2"/>
    </row>
    <row r="161" spans="1:58">
      <c r="A161" s="70" t="s">
        <v>579</v>
      </c>
      <c r="B161" s="222"/>
      <c r="C161" s="223"/>
      <c r="D161" s="223" t="e">
        <f>IF(D155=0,"",C149/D155)</f>
        <v>#N/A</v>
      </c>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58">
      <c r="A162" s="70" t="s">
        <v>581</v>
      </c>
      <c r="B162" s="222"/>
      <c r="C162" s="223"/>
      <c r="D162" s="223" t="e">
        <f>IF(D156=0,"",C150/D156)</f>
        <v>#N/A</v>
      </c>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BC162" s="2"/>
      <c r="BD162" s="2"/>
    </row>
    <row r="163" spans="1:58">
      <c r="A163" s="369"/>
      <c r="B163" s="369"/>
      <c r="C163" s="369"/>
      <c r="D163" s="369"/>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t="s">
        <v>628</v>
      </c>
      <c r="AE163" s="2"/>
      <c r="AF163" s="2"/>
      <c r="AG163" s="2"/>
      <c r="AH163" s="2"/>
      <c r="AI163" s="2"/>
      <c r="AJ163" s="2"/>
      <c r="AK163" s="2"/>
      <c r="AL163" s="44"/>
      <c r="AM163" s="2"/>
      <c r="AN163" s="2"/>
      <c r="AO163" s="2"/>
      <c r="AP163" s="2"/>
      <c r="AQ163" s="2"/>
      <c r="AR163" s="2"/>
      <c r="BA163" s="2"/>
      <c r="BB163" s="2"/>
    </row>
    <row r="164" spans="1:58">
      <c r="A164" s="70"/>
      <c r="B164" s="375"/>
      <c r="C164" s="363"/>
      <c r="D164" s="227"/>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t="s">
        <v>629</v>
      </c>
      <c r="AF164" s="228" t="s">
        <v>630</v>
      </c>
      <c r="AG164" s="228" t="s">
        <v>631</v>
      </c>
      <c r="AH164" s="228" t="s">
        <v>632</v>
      </c>
      <c r="AI164" s="228" t="s">
        <v>633</v>
      </c>
      <c r="AJ164" s="228" t="s">
        <v>634</v>
      </c>
      <c r="AK164" s="44" t="s">
        <v>635</v>
      </c>
      <c r="AL164" s="44" t="s">
        <v>230</v>
      </c>
      <c r="AM164" s="44" t="s">
        <v>636</v>
      </c>
      <c r="AN164" s="229" t="s">
        <v>637</v>
      </c>
      <c r="AO164" s="50"/>
      <c r="AP164" s="229" t="s">
        <v>638</v>
      </c>
      <c r="AQ164" s="50"/>
      <c r="AR164" s="2"/>
      <c r="AS164" s="2"/>
      <c r="AT164" s="2"/>
      <c r="AU164" s="2"/>
      <c r="AV164" s="2"/>
      <c r="BE164" s="2"/>
      <c r="BF164" s="2"/>
    </row>
    <row r="165" spans="1:58">
      <c r="A165" s="70"/>
      <c r="B165" s="375"/>
      <c r="C165" s="363"/>
      <c r="D165" s="376"/>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105" t="s">
        <v>639</v>
      </c>
      <c r="AF165" s="105" t="s">
        <v>640</v>
      </c>
      <c r="AG165" s="105" t="s">
        <v>641</v>
      </c>
      <c r="AH165" s="105" t="s">
        <v>642</v>
      </c>
      <c r="AI165" s="105" t="s">
        <v>643</v>
      </c>
      <c r="AJ165" s="105" t="s">
        <v>644</v>
      </c>
      <c r="AK165" s="105" t="s">
        <v>645</v>
      </c>
      <c r="AL165" s="105"/>
      <c r="AM165" s="105" t="s">
        <v>646</v>
      </c>
      <c r="AN165" s="105" t="s">
        <v>647</v>
      </c>
      <c r="AO165" s="230" t="s">
        <v>648</v>
      </c>
      <c r="AP165" s="105" t="s">
        <v>647</v>
      </c>
      <c r="AQ165" s="230" t="s">
        <v>648</v>
      </c>
      <c r="AR165" s="86" t="s">
        <v>649</v>
      </c>
      <c r="AS165" s="377"/>
      <c r="AT165" s="377"/>
      <c r="AU165" s="377"/>
      <c r="AV165" s="363"/>
      <c r="AX165" s="30" t="s">
        <v>650</v>
      </c>
      <c r="AY165" s="105" t="s">
        <v>651</v>
      </c>
      <c r="AZ165" s="105" t="s">
        <v>652</v>
      </c>
      <c r="BA165" s="105" t="s">
        <v>653</v>
      </c>
      <c r="BB165" s="105" t="s">
        <v>654</v>
      </c>
      <c r="BE165" s="2"/>
      <c r="BF165" s="2"/>
    </row>
    <row r="166" spans="1:58">
      <c r="A166" s="70"/>
      <c r="B166" s="375"/>
      <c r="C166" s="363"/>
      <c r="D166" s="376"/>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31" t="s">
        <v>577</v>
      </c>
      <c r="AE166" s="232" t="str">
        <f>IF(D147="","",D147)</f>
        <v/>
      </c>
      <c r="AF166" s="232" t="str">
        <f>IF($BB$8="","",C127)</f>
        <v/>
      </c>
      <c r="AG166" s="232" t="str">
        <f>IF($BB$8="","",B131)</f>
        <v/>
      </c>
      <c r="AH166" s="232" t="str">
        <f>IF($BB$8="","",1)</f>
        <v/>
      </c>
      <c r="AI166" s="232" t="str">
        <f>IF($BB$8="","",IF(D131&lt;0.9,0.9,IF(D131&lt;1,D131,1)))</f>
        <v/>
      </c>
      <c r="AJ166" s="232" t="str">
        <f>IF($BB$8="","",AG166*AH166*AI166)</f>
        <v/>
      </c>
      <c r="AK166" s="232" t="str">
        <f>IF($BB$8="","",AJ166/AF166)</f>
        <v/>
      </c>
      <c r="AL166" s="232" t="str">
        <f>IF($BB$8="","",IF($AE$170&lt;0.8,1.1,IF($AE$170&lt;1,$AE$170+0.3,IF($AE$170&lt;1.5,1.5,0))))</f>
        <v/>
      </c>
      <c r="AM166" s="232" t="str">
        <f>IF($BB$8="","",AL166*AF166)</f>
        <v/>
      </c>
      <c r="AN166" s="232" t="str">
        <f>IF($BB$8="","",IF(AL166=0,0,IF(AE166&gt;=AL166,0,IF(AL166&gt;AK166,AM166-AJ166,IF(AL166&lt;AK166,BB166,IF(AL166=AK166,BB166,0))))))</f>
        <v/>
      </c>
      <c r="AO166" s="233" t="str">
        <f>IF($BB$8="","-",IF(AN166=0,"OK",ROUNDUP(AN166/BB166,0)))</f>
        <v>-</v>
      </c>
      <c r="AP166" s="232" t="str">
        <f>IF($BB$8="","",IF(AL166=0,0,IF(AE166&gt;=AL166,0,IF(AL166&gt;AK166,AM166-AJ166,IF(AL166&lt;AK166,BB168,IF(AL166=AK166,BB168,0))))))</f>
        <v/>
      </c>
      <c r="AQ166" s="233" t="str">
        <f>IF($BB$8="","-",IF(AP166=0,"OK",ROUNDUP(AP166/BB168,0)))</f>
        <v>-</v>
      </c>
      <c r="AR166" s="234" t="str">
        <f>IF(AF166="","",IF(C131&lt;1,"領域aとbの壁量に偏りがありバランスが悪い","壁量のバランスはよい"))</f>
        <v/>
      </c>
      <c r="AS166" s="378"/>
      <c r="AT166" s="378"/>
      <c r="AU166" s="378"/>
      <c r="AV166" s="379"/>
      <c r="AX166" s="30" t="s">
        <v>655</v>
      </c>
      <c r="AY166" s="235">
        <v>5.2</v>
      </c>
      <c r="AZ166" s="235">
        <v>1</v>
      </c>
      <c r="BA166" s="235">
        <v>0.9</v>
      </c>
      <c r="BB166" s="235">
        <f>ROUNDDOWN(BA166*AZ166*AY166,2)</f>
        <v>4.68</v>
      </c>
      <c r="BE166" s="2"/>
      <c r="BF166" s="2"/>
    </row>
    <row r="167" spans="1:58">
      <c r="A167" s="70"/>
      <c r="B167" s="375"/>
      <c r="C167" s="363"/>
      <c r="D167" s="376"/>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31" t="s">
        <v>578</v>
      </c>
      <c r="AE167" s="232" t="str">
        <f>IF(D148="","",D148)</f>
        <v/>
      </c>
      <c r="AF167" s="232" t="str">
        <f>IF($BB$8="","",AF166)</f>
        <v/>
      </c>
      <c r="AG167" s="232" t="str">
        <f>IF($BB$8="","",B132)</f>
        <v/>
      </c>
      <c r="AH167" s="232" t="str">
        <f>IF($BB$8="","",1)</f>
        <v/>
      </c>
      <c r="AI167" s="232" t="str">
        <f>IF($BB$8="","",IF(D131&lt;0.9,0.9,IF(D131&lt;1,D131,1)))</f>
        <v/>
      </c>
      <c r="AJ167" s="232" t="str">
        <f>IF($BB$8="","",AG167*AH167*AI167)</f>
        <v/>
      </c>
      <c r="AK167" s="232" t="str">
        <f>IF($BB$8="","",AJ167/AF167)</f>
        <v/>
      </c>
      <c r="AL167" s="232" t="str">
        <f>IF($BB$8="","",IF($AE$170&lt;0.8,1.1,IF($AE$170&lt;1,$AE$170+0.3,IF($AE$170&lt;1.5,1.5,0))))</f>
        <v/>
      </c>
      <c r="AM167" s="232" t="str">
        <f>IF($BB$8="","",AL167*AF167)</f>
        <v/>
      </c>
      <c r="AN167" s="232" t="str">
        <f>IF($BB$8="","",IF(AL167=0,0,IF(AE167&gt;=AL167,0,IF(AL167&gt;AK167,AM167-AJ167,IF(AL167&lt;AK167,BB166,IF(AL167=AK167,BB166,0))))))</f>
        <v/>
      </c>
      <c r="AO167" s="233" t="str">
        <f>IF($BB$8="","-",IF(AN167=0,"OK",ROUNDUP(AN167/BB166,0)))</f>
        <v>-</v>
      </c>
      <c r="AP167" s="232" t="str">
        <f>IF($BB$8="","",IF(AL167=0,0,IF(AE167&gt;=AL167,0,IF(AL167&gt;AK167,AM167-AJ167,IF(AL167&lt;AK167,BB168,IF(AL167=AK167,BB168,0))))))</f>
        <v/>
      </c>
      <c r="AQ167" s="233" t="str">
        <f>IF($BB$8="","-",IF(AP167=0,"OK",ROUNDUP(AP167/BB168,0)))</f>
        <v>-</v>
      </c>
      <c r="AR167" s="234" t="str">
        <f>IF(AE167="","",IF(C132&lt;1,"領域ｲとﾛの壁量に偏りがありバランスが悪い","壁量のバランスはよい"))</f>
        <v/>
      </c>
      <c r="AS167" s="378"/>
      <c r="AT167" s="378"/>
      <c r="AU167" s="378"/>
      <c r="AV167" s="379"/>
      <c r="AW167" s="236"/>
      <c r="AX167" s="30" t="s">
        <v>656</v>
      </c>
      <c r="AY167" s="235">
        <v>5.2</v>
      </c>
      <c r="AZ167" s="235">
        <v>0.8</v>
      </c>
      <c r="BA167" s="235">
        <v>0.9</v>
      </c>
      <c r="BB167" s="235">
        <f>ROUNDDOWN(BA167*AZ167*AY167,2)</f>
        <v>3.74</v>
      </c>
      <c r="BC167" s="24"/>
      <c r="BD167" s="24"/>
      <c r="BE167" s="2"/>
    </row>
    <row r="168" spans="1:58">
      <c r="A168" s="70"/>
      <c r="B168" s="375"/>
      <c r="C168" s="363"/>
      <c r="D168" s="376"/>
      <c r="H168" s="2"/>
      <c r="I168" s="2"/>
      <c r="J168" s="2"/>
      <c r="K168" s="2"/>
      <c r="L168" s="2"/>
      <c r="M168" s="2"/>
      <c r="N168" s="2"/>
      <c r="O168" s="2"/>
      <c r="P168" s="2"/>
      <c r="Q168" s="2"/>
      <c r="R168" s="2"/>
      <c r="S168" s="2"/>
      <c r="T168" s="2"/>
      <c r="U168" s="2"/>
      <c r="V168" s="2"/>
      <c r="W168" s="2"/>
      <c r="X168" s="2"/>
      <c r="Y168" s="2"/>
      <c r="Z168" s="2"/>
      <c r="AA168" s="2"/>
      <c r="AB168" s="2"/>
      <c r="AC168" s="2"/>
      <c r="AD168" s="231" t="s">
        <v>579</v>
      </c>
      <c r="AE168" s="232">
        <f>IF(D149="","",D149)</f>
        <v>0</v>
      </c>
      <c r="AF168" s="232">
        <f>C128</f>
        <v>0</v>
      </c>
      <c r="AG168" s="232" t="str">
        <f>IF(B133="","",B133)</f>
        <v/>
      </c>
      <c r="AH168" s="232">
        <v>1</v>
      </c>
      <c r="AI168" s="232" t="e">
        <f>IF(D131&lt;0.9,0.9,IF(D131&lt;1,D131,1))</f>
        <v>#DIV/0!</v>
      </c>
      <c r="AJ168" s="232" t="str">
        <f>IF(B133="","",AG168*AH168*AI168)</f>
        <v/>
      </c>
      <c r="AK168" s="232" t="e">
        <f>IF(AF168="","",AJ168/AF168)</f>
        <v>#VALUE!</v>
      </c>
      <c r="AL168" s="232">
        <f>IF($AE$170&lt;0.8,1.1,IF($AE$170&lt;1,$AE$170+0.3,IF($AE$170&lt;1.5,1.5,0)))</f>
        <v>1.1000000000000001</v>
      </c>
      <c r="AM168" s="232">
        <f>IF(AL168="","",AL168*AF168)</f>
        <v>0</v>
      </c>
      <c r="AN168" s="232" t="e">
        <f>IF(AL168="","",IF(AL168=0,0,IF(AE168&gt;=AL168,0,IF(AK168="","",IF(AL168&gt;AK168,AM168-AJ168,IF(AL168&lt;AK168,BB167,IF(AL168=AK168,BB167,0)))))))</f>
        <v>#VALUE!</v>
      </c>
      <c r="AO168" s="233" t="e">
        <f>IF(AF168="","-",IF(AN168=0,"OK",ROUNDUP(AN168/BB167,0)))</f>
        <v>#VALUE!</v>
      </c>
      <c r="AP168" s="232" t="e">
        <f>IF(AL168="","",IF(AL168=0,0,IF(AE168&gt;=AL168,0,IF(AK168="","",IF(AL168&gt;AK168,AM168-AJ168,IF(AL168&lt;AK168,BB169,IF(AL168=AK168,BB169,0)))))))</f>
        <v>#VALUE!</v>
      </c>
      <c r="AQ168" s="233" t="e">
        <f>IF(AF168="","-",IF(AP168=0,"OK",ROUNDUP(AP168/BB169,0)))</f>
        <v>#VALUE!</v>
      </c>
      <c r="AR168" s="234" t="str">
        <f>IF(BB7=""," ",IF(C133&lt;1,"領域aとbの壁量に偏りがありバランスが悪い","壁量のバランスはよい"))</f>
        <v xml:space="preserve"> </v>
      </c>
      <c r="AS168" s="378"/>
      <c r="AT168" s="378"/>
      <c r="AU168" s="378"/>
      <c r="AV168" s="379"/>
      <c r="AW168" s="369"/>
      <c r="AX168" s="30" t="s">
        <v>657</v>
      </c>
      <c r="AY168" s="235">
        <v>2.8</v>
      </c>
      <c r="AZ168" s="235">
        <v>1</v>
      </c>
      <c r="BA168" s="235">
        <v>0.9</v>
      </c>
      <c r="BB168" s="235">
        <f>ROUNDDOWN(BA168*AZ168*AY168,2)</f>
        <v>2.52</v>
      </c>
      <c r="BC168" s="369"/>
      <c r="BD168" s="169"/>
    </row>
    <row r="169" spans="1:58" ht="14.25" thickBot="1">
      <c r="A169" s="361"/>
      <c r="B169" s="361"/>
      <c r="C169" s="361"/>
      <c r="D169" s="361"/>
      <c r="H169" s="2"/>
      <c r="I169" s="2"/>
      <c r="J169" s="2"/>
      <c r="K169" s="2"/>
      <c r="L169" s="2"/>
      <c r="M169" s="2"/>
      <c r="N169" s="2"/>
      <c r="O169" s="2"/>
      <c r="P169" s="2"/>
      <c r="Q169" s="2"/>
      <c r="R169" s="2"/>
      <c r="S169" s="2"/>
      <c r="T169" s="2"/>
      <c r="U169" s="2"/>
      <c r="V169" s="2"/>
      <c r="W169" s="2"/>
      <c r="X169" s="2"/>
      <c r="Y169" s="2"/>
      <c r="Z169" s="2"/>
      <c r="AA169" s="2"/>
      <c r="AB169" s="2"/>
      <c r="AD169" s="237" t="s">
        <v>581</v>
      </c>
      <c r="AE169" s="238" t="str">
        <f>IF(D150="","",D150)</f>
        <v/>
      </c>
      <c r="AF169" s="232">
        <f>AF168</f>
        <v>0</v>
      </c>
      <c r="AG169" s="232" t="str">
        <f>IF(B134="","",B134)</f>
        <v/>
      </c>
      <c r="AH169" s="232">
        <v>1</v>
      </c>
      <c r="AI169" s="232" t="e">
        <f>AI168</f>
        <v>#DIV/0!</v>
      </c>
      <c r="AJ169" s="232" t="str">
        <f>IF(B134="","",AG169*AH169*AI169)</f>
        <v/>
      </c>
      <c r="AK169" s="232" t="e">
        <f>IF(AF169="","",AJ169/AF169)</f>
        <v>#VALUE!</v>
      </c>
      <c r="AL169" s="232">
        <f>IF($AE$170&lt;0.8,1.1,IF($AE$170&lt;1,$AE$170+0.3,IF($AE$170&lt;1.5,1.5,0)))</f>
        <v>1.1000000000000001</v>
      </c>
      <c r="AM169" s="232">
        <f>IF(AL169="","",AL169*AF169)</f>
        <v>0</v>
      </c>
      <c r="AN169" s="232">
        <f>IF(AL169="","",IF(AL169=0,0,IF(AE169&gt;=AL169,0,IF(AK169="","",IF(AL169&gt;AK169,AM169-AJ169,IF(AL169&lt;AK169,BB167,IF(AL169=AK169,BB167,0)))))))</f>
        <v>0</v>
      </c>
      <c r="AO169" s="239" t="str">
        <f>IF(AF169="","-",IF(AN169=0,"OK",ROUNDUP(AN169/BB167,0)))</f>
        <v>OK</v>
      </c>
      <c r="AP169" s="232">
        <f>IF(AL169="","",IF(AL169=0,0,IF(AE169&gt;=AL169,0,IF(AK169="","",IF(AL169&gt;AK169,AM169-AJ169,IF(AL169&lt;AK169,BB169,IF(AL169=AK169,BB169,0)))))))</f>
        <v>0</v>
      </c>
      <c r="AQ169" s="233" t="str">
        <f>IF(AF169="","-",IF(AP169=0,"OK",ROUNDUP(AP169/BB169,0)))</f>
        <v>OK</v>
      </c>
      <c r="AR169" s="234" t="str">
        <f>IF(BB7=""," ",IF(C134&lt;1,"領域ｲとﾛの壁量に偏りがありバランスが悪い","壁量のバランスはよい"))</f>
        <v xml:space="preserve"> </v>
      </c>
      <c r="AS169" s="378"/>
      <c r="AT169" s="378"/>
      <c r="AU169" s="378"/>
      <c r="AV169" s="379"/>
      <c r="AW169" s="240"/>
      <c r="AX169" s="30" t="s">
        <v>658</v>
      </c>
      <c r="AY169" s="235">
        <v>2.8</v>
      </c>
      <c r="AZ169" s="235">
        <v>0.8</v>
      </c>
      <c r="BA169" s="235">
        <v>0.9</v>
      </c>
      <c r="BB169" s="235">
        <f>ROUNDDOWN(BA169*AZ169*AY169,2)</f>
        <v>2.0099999999999998</v>
      </c>
      <c r="BC169" s="241"/>
      <c r="BD169" s="242"/>
    </row>
    <row r="170" spans="1:58" ht="15" thickTop="1" thickBot="1">
      <c r="A170" s="361"/>
      <c r="B170" s="361"/>
      <c r="C170" s="361"/>
      <c r="D170" s="361"/>
      <c r="H170" s="2"/>
      <c r="I170" s="2"/>
      <c r="J170" s="2"/>
      <c r="K170" s="2"/>
      <c r="L170" s="2"/>
      <c r="M170" s="2"/>
      <c r="N170" s="2"/>
      <c r="O170" s="2"/>
      <c r="P170" s="2"/>
      <c r="Q170" s="2"/>
      <c r="R170" s="2"/>
      <c r="S170" s="2"/>
      <c r="T170" s="2"/>
      <c r="U170" s="2"/>
      <c r="V170" s="2"/>
      <c r="W170" s="2"/>
      <c r="X170" s="2"/>
      <c r="Y170" s="2"/>
      <c r="Z170" s="2"/>
      <c r="AA170" s="2"/>
      <c r="AB170" s="2"/>
      <c r="AD170" s="243" t="s">
        <v>659</v>
      </c>
      <c r="AE170" s="244">
        <f>IF(AE166="",MIN(AE168:AE169),MIN(AE166:AE169))</f>
        <v>0</v>
      </c>
      <c r="AN170" s="361" t="s">
        <v>660</v>
      </c>
      <c r="AO170" s="245" t="e">
        <f>IF(AO166="OK",IF(AO167="OK",IF(AO168="OK",IF(AO169="OK",0,SUM(AO166:AO169)),SUM(AO166:AO169)),SUM(AO166:AO169)),SUM(AO166:AO169))</f>
        <v>#VALUE!</v>
      </c>
      <c r="AP170" s="2"/>
      <c r="AQ170" s="245" t="e">
        <f>IF(AQ166="OK",IF(AQ167="OK",IF(AQ168="OK",IF(AQ169="OK",0,SUM(AQ166:AQ169)),SUM(AQ166:AQ169)),SUM(AQ166:AQ169)),SUM(AQ166:AQ169))</f>
        <v>#VALUE!</v>
      </c>
      <c r="AR170" s="2"/>
      <c r="AS170" s="2"/>
      <c r="AT170" s="2"/>
      <c r="AU170" s="2"/>
      <c r="AV170" s="2"/>
      <c r="AW170" s="240"/>
      <c r="AX170" s="369"/>
      <c r="AY170" s="241"/>
      <c r="AZ170" s="241"/>
      <c r="BA170" s="241"/>
      <c r="BB170" s="241"/>
      <c r="BC170" s="241"/>
      <c r="BD170" s="242"/>
    </row>
    <row r="171" spans="1:58" ht="48.75" thickTop="1">
      <c r="A171" s="380" t="s">
        <v>661</v>
      </c>
      <c r="B171" s="381"/>
      <c r="C171" s="246" t="str">
        <f>IF(AE170="","",IF(AE170&gt;=1.5,AD191,IF(AE170&lt;0.7,AD188,IF(AND(AE170&lt;1.5,AE170&gt;=1),AD190,AD189))))</f>
        <v>あなたの家は、耐震診断の結果「倒壊する可能性が高い」と判定されましたので、地震に対して安全な構造となるよう耐震改修工事等を実施されることをお勧めします。</v>
      </c>
      <c r="D171" s="361"/>
      <c r="E171" s="134" t="s">
        <v>662</v>
      </c>
      <c r="H171" s="2"/>
      <c r="I171" s="2"/>
      <c r="J171" s="2"/>
      <c r="K171" s="2"/>
      <c r="L171" s="2"/>
      <c r="M171" s="2"/>
      <c r="N171" s="2"/>
      <c r="O171" s="2"/>
      <c r="P171" s="2"/>
      <c r="Q171" s="2"/>
      <c r="R171" s="2"/>
      <c r="S171" s="2"/>
      <c r="T171" s="2"/>
      <c r="U171" s="2"/>
      <c r="V171" s="2"/>
      <c r="W171" s="2"/>
      <c r="X171" s="2"/>
      <c r="Y171" s="2"/>
      <c r="Z171" s="2"/>
      <c r="AA171" s="2"/>
      <c r="AB171" s="2"/>
      <c r="AD171" s="2"/>
      <c r="AE171" s="247"/>
      <c r="AO171" s="24"/>
      <c r="AP171" s="2"/>
      <c r="AQ171" s="24"/>
      <c r="AR171" s="2"/>
      <c r="AS171" s="2"/>
      <c r="AT171" s="2"/>
      <c r="AU171" s="2"/>
      <c r="AV171" s="2"/>
      <c r="AW171" s="240"/>
      <c r="AX171" s="369"/>
      <c r="AY171" s="241"/>
      <c r="AZ171" s="241"/>
      <c r="BA171" s="241"/>
      <c r="BB171" s="241"/>
      <c r="BC171" s="241"/>
      <c r="BD171" s="242"/>
    </row>
    <row r="172" spans="1:58">
      <c r="A172" s="361"/>
      <c r="B172" s="361"/>
      <c r="C172" s="361"/>
      <c r="D172" s="361"/>
      <c r="E172" s="41" t="s">
        <v>663</v>
      </c>
      <c r="H172" s="2"/>
      <c r="I172" s="2"/>
      <c r="J172" s="2"/>
      <c r="K172" s="2"/>
      <c r="L172" s="2"/>
      <c r="M172" s="2"/>
      <c r="N172" s="2"/>
      <c r="O172" s="2"/>
      <c r="P172" s="2"/>
      <c r="Q172" s="2"/>
      <c r="R172" s="2"/>
      <c r="S172" s="2"/>
      <c r="T172" s="2"/>
      <c r="U172" s="2"/>
      <c r="V172" s="2"/>
      <c r="W172" s="2"/>
      <c r="X172" s="2"/>
      <c r="Y172" s="2"/>
      <c r="Z172" s="2"/>
      <c r="AA172" s="2"/>
      <c r="AB172" s="2"/>
      <c r="AD172" s="2"/>
      <c r="AE172" s="247"/>
      <c r="AO172" s="24"/>
      <c r="AP172" s="2"/>
      <c r="AQ172" s="24"/>
      <c r="AR172" s="2"/>
      <c r="AS172" s="2"/>
      <c r="AT172" s="2"/>
      <c r="AU172" s="2"/>
      <c r="AV172" s="2"/>
      <c r="AW172" s="240"/>
      <c r="AX172" s="369"/>
      <c r="AY172" s="241"/>
      <c r="AZ172" s="241"/>
      <c r="BA172" s="241"/>
      <c r="BB172" s="241"/>
      <c r="BC172" s="241"/>
      <c r="BD172" s="242"/>
    </row>
    <row r="173" spans="1:58">
      <c r="A173" s="361" t="s">
        <v>664</v>
      </c>
      <c r="B173" s="369"/>
      <c r="C173" s="382"/>
      <c r="D173" s="248"/>
      <c r="E173" s="41"/>
      <c r="H173" s="2"/>
      <c r="I173" s="2"/>
      <c r="J173" s="2"/>
      <c r="K173" s="2"/>
      <c r="L173" s="2"/>
      <c r="M173" s="2"/>
      <c r="N173" s="2"/>
      <c r="O173" s="2"/>
      <c r="P173" s="2"/>
      <c r="Q173" s="2"/>
      <c r="R173" s="2"/>
      <c r="S173" s="2"/>
      <c r="T173" s="2"/>
      <c r="U173" s="2"/>
      <c r="V173" s="2"/>
      <c r="W173" s="2"/>
      <c r="X173" s="2"/>
      <c r="Y173" s="2"/>
      <c r="Z173" s="2"/>
      <c r="AA173" s="2"/>
      <c r="AB173" s="2"/>
      <c r="AM173" s="2"/>
      <c r="AN173" s="2"/>
      <c r="AO173" s="2"/>
      <c r="AP173" s="2"/>
      <c r="AQ173" s="2"/>
      <c r="AR173" s="2"/>
      <c r="AS173" s="2"/>
      <c r="AT173" s="2"/>
      <c r="AU173" s="240"/>
      <c r="AV173" s="369"/>
      <c r="AW173" s="241"/>
      <c r="AX173" s="241"/>
      <c r="AY173" s="241"/>
      <c r="AZ173" s="241"/>
      <c r="BA173" s="241"/>
      <c r="BB173" s="242"/>
    </row>
    <row r="174" spans="1:58" ht="14.25" thickBot="1">
      <c r="A174" s="421" t="s">
        <v>1</v>
      </c>
      <c r="B174" s="422"/>
      <c r="C174" s="249" t="s">
        <v>665</v>
      </c>
      <c r="D174" s="250" t="s">
        <v>3</v>
      </c>
      <c r="E174" s="41" t="s">
        <v>666</v>
      </c>
      <c r="H174" s="2"/>
      <c r="I174" s="2"/>
      <c r="J174" s="2"/>
      <c r="K174" s="2"/>
      <c r="L174" s="2"/>
      <c r="M174" s="2"/>
      <c r="N174" s="2"/>
      <c r="O174" s="2"/>
      <c r="P174" s="2"/>
      <c r="Q174" s="2"/>
      <c r="R174" s="2"/>
      <c r="S174" s="2"/>
      <c r="T174" s="2"/>
      <c r="U174" s="2"/>
      <c r="V174" s="2"/>
      <c r="W174" s="2"/>
      <c r="X174" s="2"/>
      <c r="Y174" s="2"/>
      <c r="Z174" s="2"/>
      <c r="AA174" s="2"/>
      <c r="AB174" s="2"/>
      <c r="AJ174" s="2"/>
      <c r="AK174" s="2"/>
      <c r="AL174" s="2"/>
      <c r="AM174" s="2"/>
      <c r="AN174" s="2"/>
      <c r="AO174" s="2"/>
      <c r="AP174" s="2"/>
      <c r="AQ174" s="2"/>
      <c r="AR174" s="2"/>
      <c r="AS174" s="2"/>
      <c r="AT174" s="2"/>
      <c r="AU174" s="240"/>
      <c r="AV174" s="369"/>
      <c r="AW174" s="241"/>
      <c r="AX174" s="241"/>
      <c r="AY174" s="241"/>
      <c r="AZ174" s="241"/>
      <c r="BA174" s="241"/>
      <c r="BB174" s="242"/>
    </row>
    <row r="175" spans="1:58" ht="45" customHeight="1" thickBot="1">
      <c r="A175" s="383" t="s">
        <v>667</v>
      </c>
      <c r="B175" s="384"/>
      <c r="C175" s="385"/>
      <c r="D175" s="423" t="s">
        <v>668</v>
      </c>
      <c r="E175" s="41" t="s">
        <v>669</v>
      </c>
      <c r="F175" s="2"/>
      <c r="G175" s="2"/>
      <c r="AJ175" s="2"/>
      <c r="AK175" s="2"/>
      <c r="AL175" s="2"/>
      <c r="AM175" s="2"/>
      <c r="AN175" s="2"/>
      <c r="AO175" s="2"/>
      <c r="AP175" s="2"/>
      <c r="AQ175" s="2"/>
      <c r="AR175" s="2"/>
      <c r="AS175" s="2"/>
      <c r="AT175" s="2"/>
      <c r="AU175" s="369"/>
      <c r="AV175" s="369"/>
      <c r="AW175" s="369"/>
      <c r="AX175" s="369"/>
      <c r="AY175" s="369"/>
      <c r="AZ175" s="369"/>
      <c r="BA175" s="369"/>
      <c r="BB175" s="369"/>
    </row>
    <row r="176" spans="1:58" ht="45" customHeight="1" thickBot="1">
      <c r="A176" s="383" t="s">
        <v>670</v>
      </c>
      <c r="B176" s="384"/>
      <c r="C176" s="385"/>
      <c r="D176" s="424"/>
      <c r="AM176" s="2"/>
      <c r="AN176" s="2"/>
      <c r="AO176" s="2"/>
      <c r="AP176" s="2"/>
      <c r="AQ176" s="2"/>
      <c r="AR176" s="2"/>
      <c r="AS176" s="2"/>
      <c r="AT176" s="2"/>
      <c r="AU176" s="369"/>
      <c r="AV176" s="369"/>
      <c r="AW176" s="369"/>
      <c r="AX176" s="369"/>
      <c r="AY176" s="369"/>
      <c r="AZ176" s="369"/>
      <c r="BA176" s="369"/>
      <c r="BB176" s="369"/>
    </row>
    <row r="177" spans="1:54" ht="45" customHeight="1" thickBot="1">
      <c r="A177" s="383" t="s">
        <v>671</v>
      </c>
      <c r="B177" s="384"/>
      <c r="C177" s="386"/>
      <c r="D177" s="424"/>
      <c r="E177" s="251" t="s">
        <v>672</v>
      </c>
      <c r="AM177" s="2"/>
      <c r="AN177" s="2"/>
      <c r="AO177" s="2"/>
      <c r="AP177" s="2"/>
      <c r="AQ177" s="2"/>
      <c r="AR177" s="2"/>
      <c r="AS177" s="2"/>
      <c r="AT177" s="2"/>
      <c r="AU177" s="369"/>
      <c r="AV177" s="369"/>
      <c r="AW177" s="369"/>
      <c r="AX177" s="369"/>
      <c r="AY177" s="369"/>
      <c r="AZ177" s="369"/>
      <c r="BA177" s="369"/>
      <c r="BB177" s="369"/>
    </row>
    <row r="178" spans="1:54" ht="45" customHeight="1" thickBot="1">
      <c r="A178" s="383" t="s">
        <v>19</v>
      </c>
      <c r="B178" s="384"/>
      <c r="C178" s="385"/>
      <c r="D178" s="424"/>
      <c r="E178" s="149" t="s">
        <v>673</v>
      </c>
      <c r="AJ178" s="2"/>
      <c r="AK178" s="2"/>
      <c r="AL178" s="2"/>
      <c r="AM178" s="2"/>
      <c r="AN178" s="2"/>
      <c r="AO178" s="2"/>
      <c r="AP178" s="2"/>
      <c r="AQ178" s="2"/>
      <c r="AR178" s="2"/>
      <c r="AS178" s="2"/>
      <c r="AT178" s="2"/>
      <c r="AU178" s="369"/>
      <c r="AV178" s="369"/>
      <c r="AW178" s="369"/>
      <c r="AX178" s="369"/>
      <c r="AY178" s="369"/>
      <c r="AZ178" s="369"/>
      <c r="BA178" s="369"/>
      <c r="BB178" s="369"/>
    </row>
    <row r="179" spans="1:54" ht="22.5" customHeight="1" thickBot="1">
      <c r="A179" s="387" t="s">
        <v>25</v>
      </c>
      <c r="B179" s="388"/>
      <c r="C179" s="389" t="s">
        <v>674</v>
      </c>
      <c r="D179" s="423" t="s">
        <v>675</v>
      </c>
      <c r="AU179" s="369"/>
      <c r="AV179" s="369"/>
      <c r="AW179" s="369"/>
      <c r="AX179" s="369"/>
      <c r="AY179" s="369"/>
      <c r="AZ179" s="369"/>
      <c r="BA179" s="369"/>
      <c r="BB179" s="369"/>
    </row>
    <row r="180" spans="1:54" ht="22.5" customHeight="1" thickBot="1">
      <c r="A180" s="390"/>
      <c r="B180" s="388"/>
      <c r="C180" s="389" t="s">
        <v>676</v>
      </c>
      <c r="D180" s="425"/>
      <c r="AU180" s="369"/>
      <c r="AV180" s="369"/>
      <c r="AW180" s="369"/>
      <c r="AX180" s="369"/>
      <c r="AY180" s="369"/>
      <c r="AZ180" s="369"/>
      <c r="BA180" s="369"/>
      <c r="BB180" s="369"/>
    </row>
    <row r="181" spans="1:54" ht="22.5" customHeight="1" thickBot="1">
      <c r="A181" s="390"/>
      <c r="B181" s="388"/>
      <c r="C181" s="389" t="s">
        <v>119</v>
      </c>
      <c r="D181" s="425"/>
      <c r="AU181" s="369"/>
      <c r="AV181" s="369"/>
      <c r="AW181" s="369"/>
      <c r="AX181" s="369"/>
      <c r="AY181" s="369"/>
      <c r="AZ181" s="369"/>
      <c r="BA181" s="369"/>
      <c r="BB181" s="369"/>
    </row>
    <row r="182" spans="1:54" ht="22.5" customHeight="1" thickBot="1">
      <c r="A182" s="390"/>
      <c r="B182" s="388"/>
      <c r="C182" s="389" t="s">
        <v>677</v>
      </c>
      <c r="D182" s="425"/>
      <c r="AU182" s="369"/>
      <c r="AV182" s="369"/>
      <c r="AW182" s="369"/>
      <c r="AX182" s="369"/>
      <c r="AY182" s="369"/>
      <c r="AZ182" s="369"/>
      <c r="BA182" s="369"/>
      <c r="BB182" s="369"/>
    </row>
    <row r="183" spans="1:54" ht="22.5" customHeight="1" thickBot="1">
      <c r="A183" s="390"/>
      <c r="B183" s="388"/>
      <c r="C183" s="389" t="s">
        <v>678</v>
      </c>
      <c r="D183" s="426"/>
      <c r="AU183" s="369"/>
      <c r="AV183" s="369"/>
      <c r="AW183" s="369"/>
      <c r="AX183" s="369"/>
      <c r="AY183" s="369"/>
      <c r="AZ183" s="369"/>
      <c r="BA183" s="369"/>
      <c r="BB183" s="369"/>
    </row>
    <row r="184" spans="1:54" ht="51.75" customHeight="1" thickBot="1">
      <c r="A184" s="391" t="s">
        <v>463</v>
      </c>
      <c r="B184" s="384"/>
      <c r="C184" s="392"/>
      <c r="D184" s="252" t="s">
        <v>679</v>
      </c>
      <c r="AU184" s="369"/>
      <c r="AV184" s="369"/>
      <c r="AW184" s="369"/>
      <c r="AX184" s="369"/>
      <c r="AY184" s="369"/>
      <c r="AZ184" s="369"/>
      <c r="BA184" s="369"/>
      <c r="BB184" s="369"/>
    </row>
    <row r="185" spans="1:54" ht="27.75" thickBot="1">
      <c r="A185" s="393"/>
      <c r="B185" s="394" t="s">
        <v>680</v>
      </c>
      <c r="C185" s="395" t="str">
        <f>IF(C12=AE9,"伝統構法の建物は、地震時の変形の度合が在来工法に比べて大きいため、これに応じた補強をバランスよく行うことが望ましいです。","")</f>
        <v/>
      </c>
      <c r="D185" s="253" t="s">
        <v>681</v>
      </c>
    </row>
    <row r="187" spans="1:54">
      <c r="AD187" s="254" t="s">
        <v>682</v>
      </c>
    </row>
    <row r="188" spans="1:54">
      <c r="AD188" s="211" t="s">
        <v>683</v>
      </c>
    </row>
    <row r="189" spans="1:54">
      <c r="AD189" s="211" t="s">
        <v>684</v>
      </c>
    </row>
    <row r="190" spans="1:54">
      <c r="AD190" s="211" t="s">
        <v>685</v>
      </c>
      <c r="AE190" s="25"/>
      <c r="AF190" s="25"/>
      <c r="AG190" s="25"/>
      <c r="AH190" s="25"/>
      <c r="AI190" s="25"/>
      <c r="AJ190" s="25"/>
      <c r="AK190" s="25"/>
      <c r="AL190" s="25"/>
    </row>
    <row r="191" spans="1:54">
      <c r="AD191" s="211" t="s">
        <v>686</v>
      </c>
      <c r="AE191" s="25"/>
      <c r="AF191" s="25"/>
      <c r="AG191" s="25"/>
      <c r="AH191" s="25"/>
      <c r="AI191" s="25"/>
      <c r="AJ191" s="25"/>
      <c r="AK191" s="25"/>
      <c r="AL191" s="25"/>
    </row>
    <row r="192" spans="1:54">
      <c r="AE192" s="25"/>
      <c r="AF192" s="25"/>
      <c r="AG192" s="25"/>
      <c r="AH192" s="25"/>
      <c r="AI192" s="25"/>
      <c r="AJ192" s="25"/>
      <c r="AK192" s="25"/>
      <c r="AL192" s="25"/>
    </row>
    <row r="193" spans="30:38">
      <c r="AD193" s="255" t="s">
        <v>667</v>
      </c>
      <c r="AE193" s="25"/>
      <c r="AF193" s="25"/>
      <c r="AG193" s="25"/>
      <c r="AH193" s="25"/>
      <c r="AI193" s="25"/>
      <c r="AJ193" s="25"/>
      <c r="AK193" s="25"/>
      <c r="AL193" s="25"/>
    </row>
    <row r="194" spans="30:38">
      <c r="AD194" s="256" t="s">
        <v>687</v>
      </c>
      <c r="AE194" s="25"/>
      <c r="AF194" s="25"/>
      <c r="AG194" s="25"/>
      <c r="AH194" s="25"/>
      <c r="AI194" s="25"/>
      <c r="AJ194" s="25"/>
      <c r="AK194" s="25"/>
      <c r="AL194" s="25"/>
    </row>
    <row r="195" spans="30:38">
      <c r="AD195" s="256" t="s">
        <v>688</v>
      </c>
      <c r="AE195" s="396"/>
      <c r="AF195" s="397"/>
      <c r="AG195" s="397"/>
      <c r="AH195" s="397"/>
      <c r="AI195" s="397"/>
      <c r="AJ195" s="397"/>
      <c r="AK195" s="397"/>
      <c r="AL195" s="397"/>
    </row>
    <row r="196" spans="30:38">
      <c r="AD196" s="256" t="s">
        <v>689</v>
      </c>
      <c r="AE196" s="396"/>
      <c r="AF196" s="397"/>
      <c r="AG196" s="397"/>
      <c r="AH196" s="397"/>
      <c r="AI196" s="397"/>
      <c r="AJ196" s="397"/>
      <c r="AK196" s="397"/>
      <c r="AL196" s="397"/>
    </row>
    <row r="197" spans="30:38">
      <c r="AD197" s="256" t="s">
        <v>690</v>
      </c>
      <c r="AE197" s="396"/>
      <c r="AF197" s="397"/>
      <c r="AG197" s="397"/>
      <c r="AH197" s="397"/>
      <c r="AI197" s="397"/>
      <c r="AJ197" s="397"/>
      <c r="AK197" s="397"/>
      <c r="AL197" s="397"/>
    </row>
    <row r="198" spans="30:38">
      <c r="AD198" s="256" t="s">
        <v>691</v>
      </c>
      <c r="AE198" s="396"/>
      <c r="AF198" s="397"/>
      <c r="AG198" s="397"/>
      <c r="AH198" s="397"/>
      <c r="AI198" s="397"/>
      <c r="AJ198" s="397"/>
      <c r="AK198" s="397"/>
      <c r="AL198" s="397"/>
    </row>
    <row r="199" spans="30:38">
      <c r="AE199" s="25"/>
      <c r="AF199" s="25"/>
      <c r="AG199" s="25"/>
      <c r="AH199" s="25"/>
      <c r="AI199" s="25"/>
      <c r="AJ199" s="25"/>
      <c r="AK199" s="25"/>
      <c r="AL199" s="25"/>
    </row>
    <row r="200" spans="30:38">
      <c r="AD200" s="255" t="s">
        <v>670</v>
      </c>
      <c r="AE200" s="25"/>
      <c r="AF200" s="25"/>
      <c r="AG200" s="25"/>
      <c r="AH200" s="25"/>
      <c r="AI200" s="25"/>
      <c r="AJ200" s="25"/>
      <c r="AK200" s="25"/>
      <c r="AL200" s="25"/>
    </row>
    <row r="201" spans="30:38">
      <c r="AD201" s="256" t="s">
        <v>692</v>
      </c>
      <c r="AE201" s="25"/>
      <c r="AF201" s="25"/>
      <c r="AG201" s="25"/>
      <c r="AH201" s="25"/>
      <c r="AI201" s="25"/>
      <c r="AJ201" s="25"/>
      <c r="AK201" s="25"/>
      <c r="AL201" s="25"/>
    </row>
    <row r="202" spans="30:38">
      <c r="AD202" s="256" t="s">
        <v>693</v>
      </c>
      <c r="AE202" s="25"/>
      <c r="AF202" s="25"/>
      <c r="AG202" s="25"/>
      <c r="AH202" s="25"/>
      <c r="AI202" s="25"/>
      <c r="AJ202" s="25"/>
      <c r="AK202" s="25"/>
      <c r="AL202" s="25"/>
    </row>
    <row r="203" spans="30:38">
      <c r="AD203" s="25"/>
      <c r="AE203" s="25"/>
      <c r="AF203" s="25"/>
      <c r="AG203" s="25"/>
      <c r="AH203" s="25"/>
      <c r="AI203" s="25"/>
      <c r="AJ203" s="25"/>
      <c r="AK203" s="25"/>
      <c r="AL203" s="25"/>
    </row>
    <row r="204" spans="30:38">
      <c r="AD204" s="255" t="s">
        <v>383</v>
      </c>
      <c r="AE204" s="25"/>
      <c r="AF204" s="25"/>
      <c r="AG204" s="25"/>
      <c r="AH204" s="25"/>
      <c r="AI204" s="25"/>
      <c r="AJ204" s="25"/>
      <c r="AK204" s="25"/>
      <c r="AL204" s="25"/>
    </row>
    <row r="205" spans="30:38">
      <c r="AD205" s="256" t="s">
        <v>694</v>
      </c>
      <c r="AE205" s="25"/>
      <c r="AF205" s="25"/>
      <c r="AG205" s="25"/>
      <c r="AH205" s="25"/>
      <c r="AI205" s="25"/>
      <c r="AJ205" s="25"/>
      <c r="AK205" s="25"/>
      <c r="AL205" s="25"/>
    </row>
    <row r="206" spans="30:38">
      <c r="AD206" s="256" t="s">
        <v>695</v>
      </c>
      <c r="AE206" s="25"/>
      <c r="AF206" s="25"/>
      <c r="AG206" s="25"/>
      <c r="AH206" s="25"/>
      <c r="AI206" s="25"/>
      <c r="AJ206" s="25"/>
      <c r="AK206" s="25"/>
      <c r="AL206" s="25"/>
    </row>
    <row r="207" spans="30:38">
      <c r="AE207" s="25"/>
      <c r="AF207" s="25"/>
      <c r="AG207" s="25"/>
      <c r="AH207" s="25"/>
      <c r="AI207" s="25"/>
      <c r="AJ207" s="25"/>
      <c r="AK207" s="25"/>
      <c r="AL207" s="25"/>
    </row>
    <row r="208" spans="30:38">
      <c r="AD208" s="257" t="s">
        <v>19</v>
      </c>
    </row>
    <row r="209" spans="29:36">
      <c r="AD209" s="256" t="s">
        <v>696</v>
      </c>
    </row>
    <row r="210" spans="29:36">
      <c r="AD210" s="256" t="s">
        <v>697</v>
      </c>
    </row>
    <row r="211" spans="29:36">
      <c r="AD211" s="256" t="s">
        <v>698</v>
      </c>
    </row>
    <row r="212" spans="29:36">
      <c r="AD212" s="256" t="s">
        <v>699</v>
      </c>
    </row>
    <row r="214" spans="29:36" ht="14.25" thickBot="1">
      <c r="AD214" s="255" t="s">
        <v>25</v>
      </c>
    </row>
    <row r="215" spans="29:36" ht="14.25" thickBot="1">
      <c r="AD215" s="361" t="s">
        <v>48</v>
      </c>
      <c r="AE215" s="389" t="str">
        <f>IF(B179="有","土台の劣化、","")</f>
        <v/>
      </c>
      <c r="AF215" s="389">
        <f>IF(B179="有",0,1)</f>
        <v>1</v>
      </c>
      <c r="AG215" s="427">
        <f>SUM(AF215:AF219)</f>
        <v>5</v>
      </c>
    </row>
    <row r="216" spans="29:36" ht="14.25" thickBot="1">
      <c r="AD216" s="361" t="s">
        <v>700</v>
      </c>
      <c r="AE216" s="389" t="str">
        <f>IF(B180="有","柱の劣化、","")</f>
        <v/>
      </c>
      <c r="AF216" s="389">
        <f>IF(B180="有",0,1)</f>
        <v>1</v>
      </c>
      <c r="AG216" s="428"/>
    </row>
    <row r="217" spans="29:36" ht="14.25" thickBot="1">
      <c r="AE217" s="389" t="str">
        <f>IF(B181="有","外壁の劣化、","")</f>
        <v/>
      </c>
      <c r="AF217" s="389">
        <f>IF(B181="有",0,1)</f>
        <v>1</v>
      </c>
      <c r="AG217" s="428"/>
    </row>
    <row r="218" spans="29:36" ht="14.25" thickBot="1">
      <c r="AE218" s="389" t="str">
        <f>IF(B182="有","浴室の劣化、","")</f>
        <v/>
      </c>
      <c r="AF218" s="389">
        <f>IF(B182="有",0,1)</f>
        <v>1</v>
      </c>
      <c r="AG218" s="428"/>
    </row>
    <row r="219" spans="29:36" ht="14.25" thickBot="1">
      <c r="AE219" s="389" t="str">
        <f>IF(B183="有","雨漏れ","")</f>
        <v/>
      </c>
      <c r="AF219" s="389">
        <f>IF(B183="有",0,1)</f>
        <v>1</v>
      </c>
      <c r="AG219" s="429"/>
    </row>
    <row r="220" spans="29:36">
      <c r="AD220" s="361" t="str">
        <f>IF(AG215&gt;4,"",(CONCATENATE(AE215,AE216,AE217,AE218,AE219,"をそのままにしておくと、構造躯体に著しく影響を与えます。補修を検討してください。")))</f>
        <v/>
      </c>
      <c r="AF220" s="256"/>
    </row>
    <row r="222" spans="29:36">
      <c r="AD222" s="258" t="s">
        <v>701</v>
      </c>
    </row>
    <row r="223" spans="29:36">
      <c r="AD223" s="259" t="str">
        <f>IF(BB7=""," ",IF(AE170&lt;1,AD224,IF(AND(AE170&gt;=1,AE170&lt;1.5),AD225,AD226)))</f>
        <v xml:space="preserve"> </v>
      </c>
      <c r="AE223" s="263" t="str">
        <f>IF(BB7=""," ",IF(AE170&lt;1,AE224,IF(AND(AE170&gt;=1,AE170&lt;1.5),AE225,AE226)))</f>
        <v xml:space="preserve"> </v>
      </c>
    </row>
    <row r="224" spans="29:36" ht="60">
      <c r="AC224" s="260" t="s">
        <v>702</v>
      </c>
      <c r="AD224" s="398" t="s">
        <v>703</v>
      </c>
      <c r="AE224" s="441" t="s">
        <v>704</v>
      </c>
      <c r="AF224" s="442"/>
      <c r="AG224" s="442"/>
      <c r="AH224" s="442"/>
      <c r="AI224" s="442"/>
      <c r="AJ224" s="442"/>
    </row>
    <row r="225" spans="28:36" ht="60">
      <c r="AC225" s="260" t="s">
        <v>705</v>
      </c>
      <c r="AD225" s="398" t="s">
        <v>706</v>
      </c>
      <c r="AE225" s="441" t="s">
        <v>707</v>
      </c>
      <c r="AF225" s="442"/>
      <c r="AG225" s="442"/>
      <c r="AH225" s="442"/>
      <c r="AI225" s="442"/>
      <c r="AJ225" s="442"/>
    </row>
    <row r="226" spans="28:36">
      <c r="AC226" s="261" t="s">
        <v>708</v>
      </c>
      <c r="AD226" s="398" t="s">
        <v>709</v>
      </c>
      <c r="AE226" s="441" t="s">
        <v>710</v>
      </c>
      <c r="AF226" s="442"/>
      <c r="AG226" s="442"/>
      <c r="AH226" s="442"/>
      <c r="AI226" s="442"/>
      <c r="AJ226" s="442"/>
    </row>
    <row r="228" spans="28:36">
      <c r="AD228" s="258" t="s">
        <v>711</v>
      </c>
    </row>
    <row r="229" spans="28:36" ht="27">
      <c r="AB229" s="262" t="s">
        <v>712</v>
      </c>
      <c r="AC229" s="399" t="str">
        <f>IF(AE170&gt;=1.5,AB230,AB229)</f>
        <v>※
※</v>
      </c>
      <c r="AD229" s="263" t="str">
        <f xml:space="preserve"> AD232&amp;CHAR(10)&amp;IF(AE170&gt;=1.5,"",IF( $C$12= $AE$8, AD230,IF( $C$12= $AE$9, AD231,"")))</f>
        <v xml:space="preserve">階別･方向別上部構造評点の最も小さい数値(表中の太文字・斜体)が建物の判定値(P.2に記載)となります。
</v>
      </c>
    </row>
    <row r="230" spans="28:36">
      <c r="AB230" s="262" t="s">
        <v>709</v>
      </c>
      <c r="AC230" s="264" t="s">
        <v>713</v>
      </c>
      <c r="AD230" s="361" t="s">
        <v>714</v>
      </c>
    </row>
    <row r="231" spans="28:36">
      <c r="AC231" s="264" t="s">
        <v>715</v>
      </c>
      <c r="AD231" s="361" t="s">
        <v>716</v>
      </c>
    </row>
    <row r="232" spans="28:36">
      <c r="AD232" s="361" t="s">
        <v>717</v>
      </c>
    </row>
    <row r="233" spans="28:36">
      <c r="AC233" s="399" t="str">
        <f>IF(OR(AE170&lt;1,AE170&gt;=1.5),"","※")</f>
        <v/>
      </c>
      <c r="AD233" s="263" t="str">
        <f>IF(OR(AE170&lt;1,AE170&gt;=1.5),"","判定値1.0以上のため、耐震改修工事で判定値1.5とする場合の目安です。")</f>
        <v/>
      </c>
      <c r="AE233" s="361" t="s">
        <v>718</v>
      </c>
    </row>
    <row r="234" spans="28:36">
      <c r="AC234" s="400"/>
      <c r="AD234" s="369"/>
    </row>
    <row r="235" spans="28:36">
      <c r="AD235" s="258" t="s">
        <v>719</v>
      </c>
    </row>
    <row r="236" spans="28:36">
      <c r="AD236" s="263" t="str">
        <f>IF(BB7=""," ",IF(AE170&lt;1,AD237,IF(AE170&gt;=1.5,"",AD238)))</f>
        <v xml:space="preserve"> </v>
      </c>
      <c r="AE236" s="263" t="str">
        <f>IF(AE170&lt;1,"自治体の耐震改修助成制度等を利用できる場合があります","")</f>
        <v>自治体の耐震改修助成制度等を利用できる場合があります</v>
      </c>
    </row>
    <row r="237" spans="28:36">
      <c r="AC237" s="265"/>
      <c r="AD237" s="361" t="s">
        <v>720</v>
      </c>
    </row>
    <row r="238" spans="28:36">
      <c r="AC238" s="265"/>
      <c r="AD238" s="361" t="s">
        <v>721</v>
      </c>
    </row>
    <row r="239" spans="28:36">
      <c r="AC239" s="265"/>
    </row>
    <row r="240" spans="28:36">
      <c r="AC240" s="265"/>
    </row>
  </sheetData>
  <sheetProtection algorithmName="SHA-512" hashValue="ZMr7d+LFSVOf8YGLKxlQxhli03iYJxgSaQoATlA067BpNmOYp4gRHctPZkvtoRfOxOXReSMFDucxg7mcbjB1HA==" saltValue="xgyZQyE2u67qa1t7sH8pyw==" spinCount="100000" sheet="1" objects="1" scenarios="1"/>
  <mergeCells count="21">
    <mergeCell ref="AE224:AJ224"/>
    <mergeCell ref="AE225:AJ225"/>
    <mergeCell ref="AE226:AJ226"/>
    <mergeCell ref="E129:E130"/>
    <mergeCell ref="D131:D134"/>
    <mergeCell ref="A174:B174"/>
    <mergeCell ref="D175:D178"/>
    <mergeCell ref="D179:D183"/>
    <mergeCell ref="AG215:AG219"/>
    <mergeCell ref="B95:B97"/>
    <mergeCell ref="B101:B102"/>
    <mergeCell ref="A107:D107"/>
    <mergeCell ref="A112:B113"/>
    <mergeCell ref="C112:C113"/>
    <mergeCell ref="A119:B120"/>
    <mergeCell ref="B90:B93"/>
    <mergeCell ref="A1:B1"/>
    <mergeCell ref="A3:B3"/>
    <mergeCell ref="E7:H7"/>
    <mergeCell ref="A8:B8"/>
    <mergeCell ref="B86:B87"/>
  </mergeCells>
  <phoneticPr fontId="3"/>
  <dataValidations count="134">
    <dataValidation type="list" allowBlank="1" showErrorMessage="1" promptTitle="用途" prompt="右の▼をクリックしそのなかから選択入力" sqref="C10">
      <formula1>$AC$8:$AC$11</formula1>
    </dataValidation>
    <dataValidation type="list" allowBlank="1" showErrorMessage="1" promptTitle="予想震度" prompt="右の▼をクリックしてそのなかから選択入力" sqref="C19">
      <formula1>$AF$8:$AF$10</formula1>
    </dataValidation>
    <dataValidation type="list" allowBlank="1" showErrorMessage="1" promptTitle="地盤の対策" prompt="右の▼をクリックしてそのなかから選択入力" sqref="C22">
      <formula1>$AG$17:$AG$19</formula1>
    </dataValidation>
    <dataValidation type="list" allowBlank="1" showErrorMessage="1" promptTitle="地形" prompt="右の▼をクリックしてそのなかから選択入力" sqref="C23">
      <formula1>$AH$8:$AH$10</formula1>
    </dataValidation>
    <dataValidation type="list" allowBlank="1" showErrorMessage="1" promptTitle="地形の対策" prompt="右の▼をクリックしてそのなかから選択入力" sqref="C24">
      <formula1>$AH$12:$AH$14</formula1>
    </dataValidation>
    <dataValidation type="list" allowBlank="1" showErrorMessage="1" promptTitle="基礎" prompt="右の▼をクリックしてそのなかから選択入力_x000a_報告書のコメント欄に影響します" sqref="C25">
      <formula1>$AI$8:$AI$15</formula1>
    </dataValidation>
    <dataValidation type="list" allowBlank="1" showErrorMessage="1" promptTitle="屋根仕様" prompt="右の▼をクリックしてそのなかから選択入力_x000a_建物の重さを算定します" sqref="C26">
      <formula1>$AK$8:$AK$11</formula1>
    </dataValidation>
    <dataValidation type="list" allowBlank="1" showErrorMessage="1" promptTitle="外壁仕様" prompt="右の▼をクリックしてそのなかから選択入力_x000a_建物の重さを算定します" sqref="C27">
      <formula1>$AK$14:$AK$19</formula1>
    </dataValidation>
    <dataValidation type="list" allowBlank="1" showErrorMessage="1" promptTitle="内壁仕様" prompt="右の▼をクリックしてそのなかから選択入力_x000a_建物の重さを算定します" sqref="C28">
      <formula1>$AK$23:$AK$25</formula1>
    </dataValidation>
    <dataValidation type="list" allowBlank="1" showErrorMessage="1" promptTitle="構造形式" prompt="右の▼をクリックしてそのなかから選択入力" sqref="C12">
      <formula1>$AE$8:$AE$10</formula1>
    </dataValidation>
    <dataValidation type="list" allowBlank="1" showErrorMessage="1" promptTitle="立面の特徴" prompt="右の▼をクリックしてそのなかから選択入力" sqref="C32">
      <formula1>$AM$14:$AM$16</formula1>
    </dataValidation>
    <dataValidation type="list" allowBlank="1" showErrorMessage="1" promptTitle="床仕様" prompt="右の▼をクリックしてそのなかから選択入力" sqref="C33">
      <formula1>$AM$23:$AM$25</formula1>
    </dataValidation>
    <dataValidation type="list" allowBlank="1" showErrorMessage="1" promptTitle="吹き抜け" prompt="右の▼をクリックしてそのなかから選択入力" sqref="C34">
      <formula1>$AM$28:$AM$30</formula1>
    </dataValidation>
    <dataValidation type="list" allowBlank="1" showErrorMessage="1" promptTitle="主要な柱径" prompt="右の▼をクリックしてそのなかから選択入力" sqref="C35">
      <formula1>$AM$34:$AM$35</formula1>
    </dataValidation>
    <dataValidation type="list" allowBlank="1" showErrorMessage="1" promptTitle="接合部" prompt="右の▼をクリックしてそのなかから選択入力" sqref="C36">
      <formula1>$AM$38:$AM$41</formula1>
    </dataValidation>
    <dataValidation type="list" allowBlank="1" showInputMessage="1" showErrorMessage="1" promptTitle="用途変更の有無" prompt="住宅以外の用途に変更又は住宅以外から住宅への変更_x000a_右の▼をクリックしてそのなかから選択入力" sqref="C44">
      <formula1>$AN$8:$AN$9</formula1>
    </dataValidation>
    <dataValidation type="list" allowBlank="1" showErrorMessage="1" promptTitle="スキップフロア等" prompt="右の▼をクリックしてそのなかから選択入力" sqref="C48">
      <formula1>$AN$13:$AN$15</formula1>
    </dataValidation>
    <dataValidation type="list" allowBlank="1" showErrorMessage="1" promptTitle="混構造" prompt="右の▼をクリックしてそのなかから選択入力" sqref="C51">
      <formula1>$AN$23:$AN$26</formula1>
    </dataValidation>
    <dataValidation type="list" allowBlank="1" showErrorMessage="1" promptTitle="工業化住宅" prompt="右の▼をクリックしてそのなかから選択入力" sqref="C50">
      <formula1>$AN$19:$AN$20</formula1>
    </dataValidation>
    <dataValidation type="list" allowBlank="1" showErrorMessage="1" promptTitle="伝統構法" prompt="右の▼をクリックしてそのなかから選択入力" sqref="C52">
      <formula1>$AN$30:$AN$32</formula1>
    </dataValidation>
    <dataValidation type="list" allowBlank="1" showInputMessage="1" showErrorMessage="1" promptTitle="住宅金融公庫図書" prompt="公庫を使用したことが確認できる書類の有無_x000a_右の▼をクリックしてそのなかから選択入力" sqref="C56">
      <formula1>$AO$8:$AO$9</formula1>
    </dataValidation>
    <dataValidation type="list" allowBlank="1" showInputMessage="1" showErrorMessage="1" promptTitle="平面図の有無" prompt="筋かい位置が明記されているかを確認_x000a_右の▼をクリックしてそのなかから選択入力" sqref="C58">
      <formula1>$AO$12:$AO$14</formula1>
    </dataValidation>
    <dataValidation type="list" allowBlank="1" showErrorMessage="1" promptTitle="立面図の有無" prompt="右の▼をクリックしてそのなかから選択入力" sqref="C59">
      <formula1>$AO$17:$AO$18</formula1>
    </dataValidation>
    <dataValidation type="list" allowBlank="1" showErrorMessage="1" promptTitle="構造図の有無" prompt="右の▼をクリックしてそのなかから選択入力" sqref="C61">
      <formula1>$AO$27:$AO$30</formula1>
    </dataValidation>
    <dataValidation type="list" allowBlank="1" showErrorMessage="1" promptTitle="立面の現地と図面の相違" prompt="右の▼をクリックしてそのなかから選択入力" sqref="C64">
      <formula1>$AO$34:$AO$35</formula1>
    </dataValidation>
    <dataValidation type="list" allowBlank="1" showErrorMessage="1" promptTitle="建物周囲の地盤条件" prompt="右の▼をクリックしてそのなかから選択入力" sqref="C67">
      <formula1>$AP$7:$AP$9</formula1>
    </dataValidation>
    <dataValidation type="list" allowBlank="1" showErrorMessage="1" promptTitle="筋かいの有無" prompt="右の▼をクリックしてそのなかから選択入力_x000a_報告書のコメント欄に影響します" sqref="C72">
      <formula1>$AP$20:$AP$24</formula1>
    </dataValidation>
    <dataValidation type="list" allowBlank="1" showErrorMessage="1" promptTitle="床下部分の接合方法" prompt="右の▼をクリックしてそのなかから選択入力" sqref="C77">
      <formula1>$AP$36:$AP$38</formula1>
    </dataValidation>
    <dataValidation type="list" allowBlank="1" showErrorMessage="1" promptTitle="梁と柱、差し鴨居の接合方法" prompt="右の▼をクリックしてそのなかから選択入力" sqref="C78">
      <formula1>$AP$40:$AP$43</formula1>
    </dataValidation>
    <dataValidation type="list" allowBlank="1" showErrorMessage="1" promptTitle="吹抜けの対策" prompt="右の▼をクリックしてそのなかから選択入力" sqref="C82">
      <formula1>$AP$57:$AP$59</formula1>
    </dataValidation>
    <dataValidation type="list" allowBlank="1" showErrorMessage="1" promptTitle="下屋、増築部の状況" prompt="右の▼をクリックしてそのなかから選択入力" sqref="C83">
      <formula1>$AP$62:$AP$65</formula1>
    </dataValidation>
    <dataValidation type="list" allowBlank="1" showErrorMessage="1" promptTitle="２階床面又は小屋梁面" prompt="右の▼をクリックしてそのなかから選択入力" sqref="C81">
      <formula1>$AP$50:$AP$55</formula1>
    </dataValidation>
    <dataValidation type="list" allowBlank="1" showErrorMessage="1" promptTitle="桁の断面欠損" prompt="右の▼をクリックしてそのなかから選択入力" sqref="C71">
      <formula1>$AP$12:$AP$14</formula1>
    </dataValidation>
    <dataValidation type="list" allowBlank="1" showErrorMessage="1" promptTitle="筋かい材の接合金物の状況" prompt="右の▼をクリックしてそのなかから選択入力" sqref="C76">
      <formula1>$AP$31:$AP$34</formula1>
    </dataValidation>
    <dataValidation type="list" allowBlank="1" showInputMessage="1" showErrorMessage="1" promptTitle="金属屋根の劣化状況" prompt="右の▼をクリックしてそのなかから選択入力" sqref="C86">
      <formula1>$AQ$7:$AQ$9</formula1>
    </dataValidation>
    <dataValidation type="list" allowBlank="1" showInputMessage="1" showErrorMessage="1" promptTitle="瓦・スレート屋根の劣化事象" prompt="右の▼をクリックしてそのなかから選択入力" sqref="C87">
      <formula1>$AQ$10:$AQ$12</formula1>
    </dataValidation>
    <dataValidation type="list" allowBlank="1" showInputMessage="1" showErrorMessage="1" promptTitle="縦樋の劣化事象" prompt="右の▼をクリックしてそのなかから選択入力" sqref="C89">
      <formula1>$AQ$13:$AQ$15</formula1>
    </dataValidation>
    <dataValidation type="list" allowBlank="1" showInputMessage="1" showErrorMessage="1" promptTitle="木製板、合板外壁の劣化事象" prompt="右の▼をクリックしてそのなかから選択入力" sqref="C90">
      <formula1>$AQ$16:$AQ$18</formula1>
    </dataValidation>
    <dataValidation type="list" allowBlank="1" showInputMessage="1" showErrorMessage="1" promptTitle="窯業系サイディング外壁の劣化事象" prompt="右の▼をクリックしてそのなかから選択入力" sqref="C91">
      <formula1>$AQ$19:$AQ$21</formula1>
    </dataValidation>
    <dataValidation type="list" allowBlank="1" showInputMessage="1" showErrorMessage="1" promptTitle="金属ｻｲﾃﾞｨﾝｸﾞ等ﾊﾞﾙｺﾆｰ手すり壁の劣化事象" prompt="右の▼をクリックしてそのなかから選択入力" sqref="C97">
      <formula1>$AQ$37:$AQ$39</formula1>
    </dataValidation>
    <dataValidation type="list" allowBlank="1" showInputMessage="1" showErrorMessage="1" promptTitle="モルタル外壁の劣化事象" prompt="右の▼をクリックしてそのなかから選択入力" sqref="C93">
      <formula1>$AQ$25:$AQ$27</formula1>
    </dataValidation>
    <dataValidation type="list" allowBlank="1" showInputMessage="1" showErrorMessage="1" promptTitle="露出した躯体（土台、柱等）の劣化事象" prompt="右の▼をクリックしてそのなかから選択入力" sqref="C94">
      <formula1>$AQ$28:$AQ$30</formula1>
    </dataValidation>
    <dataValidation type="list" allowBlank="1" showInputMessage="1" showErrorMessage="1" promptTitle="木製ﾊﾞﾙｺﾆｰ手すり壁の劣化事象" prompt="右の▼をクリックしてそのなかから選択入力" sqref="C95">
      <formula1>$AQ$31:$AQ$33</formula1>
    </dataValidation>
    <dataValidation type="list" allowBlank="1" showInputMessage="1" showErrorMessage="1" promptTitle="窯業系ｻｲﾃﾞｨﾝｸﾞﾊﾞﾙｺﾆｰ手すり壁の劣化事象" prompt="右の▼をクリックしてそのなかから選択入力" sqref="C96">
      <formula1>$AQ$34:$AQ$36</formula1>
    </dataValidation>
    <dataValidation type="list" allowBlank="1" showInputMessage="1" showErrorMessage="1" promptTitle="ﾊﾞﾙｺﾆｰ手すり壁と外壁接合部の劣化事象" prompt="右の▼をクリックしてそのなかから選択入力" sqref="C98">
      <formula1>$AQ$40:$AQ$42</formula1>
    </dataValidation>
    <dataValidation type="list" allowBlank="1" showInputMessage="1" showErrorMessage="1" promptTitle="ﾊﾞﾙｺﾆｰ床排水の劣化事象" prompt="右の▼をクリックしてそのなかから選択入力" sqref="C99">
      <formula1>$AQ$43:$AQ$45</formula1>
    </dataValidation>
    <dataValidation type="list" allowBlank="1" showInputMessage="1" showErrorMessage="1" promptTitle="内壁窓下の劣化事象" prompt="右の▼をクリックしてそのなかから選択入力" sqref="C100">
      <formula1>$AQ$46:$AQ$48</formula1>
    </dataValidation>
    <dataValidation type="list" allowBlank="1" showInputMessage="1" showErrorMessage="1" promptTitle="浴室ﾀｲﾙ壁の劣化事象" prompt="右の▼をクリックしてそのなかから選択入力" sqref="C101">
      <formula1>$AQ$49:$AQ$51</formula1>
    </dataValidation>
    <dataValidation type="list" allowBlank="1" showInputMessage="1" showErrorMessage="1" promptTitle="浴室ﾀｲﾙ壁以外の劣化事象" prompt="右の▼をクリックしてそのなかから選択入力" sqref="C102">
      <formula1>$AQ$52:$AQ$54</formula1>
    </dataValidation>
    <dataValidation type="list" allowBlank="1" showInputMessage="1" showErrorMessage="1" promptTitle="廊下の床の劣化事象" prompt="右の▼をクリックしてそのなかから選択入力" sqref="C104">
      <formula1>$AQ$55:$AQ$57</formula1>
    </dataValidation>
    <dataValidation type="list" allowBlank="1" showInputMessage="1" showErrorMessage="1" promptTitle="床下の劣化事象" prompt="右の▼をクリックしてそのなかから選択入力" sqref="C105">
      <formula1>$AQ$58:$AQ$61</formula1>
    </dataValidation>
    <dataValidation type="list" allowBlank="1" showErrorMessage="1" promptTitle="建築年度" prompt="右の▼をクリックしそのなかから選択入力" sqref="C11">
      <formula1>$AD$8:$AD$66</formula1>
    </dataValidation>
    <dataValidation type="list" allowBlank="1" showErrorMessage="1" promptTitle="液状化危険度" prompt="右の▼をクリックしてそのなかから選択入力" sqref="C20">
      <formula1>$AG$11:$AG$14</formula1>
    </dataValidation>
    <dataValidation type="list" allowBlank="1" showInputMessage="1" showErrorMessage="1" promptTitle="用途変更年" prompt="最終用途変更年を入力" sqref="D44">
      <formula1>$AD$75:$AD$160</formula1>
    </dataValidation>
    <dataValidation type="list" allowBlank="1" showErrorMessage="1" promptTitle="増築の状況" prompt="右の▼をクリックしてそのなかから選択入力" sqref="C39">
      <formula1>$AE$75:$AE$78</formula1>
    </dataValidation>
    <dataValidation type="list" allowBlank="1" showErrorMessage="1" promptTitle="改築の状況" prompt="右の▼をクリックしてそのなかから選択入力" sqref="C41">
      <formula1>$AE$80:$AE$83</formula1>
    </dataValidation>
    <dataValidation type="list" allowBlank="1" showErrorMessage="1" promptTitle="補修の状況" prompt="右の▼をクリックしてそのなかから選択入力" sqref="C43">
      <formula1>$AE$85:$AE$90</formula1>
    </dataValidation>
    <dataValidation type="list" allowBlank="1" showInputMessage="1" showErrorMessage="1" promptTitle="傾斜地などの注意事項" prompt="擁壁や石積の状況など_x000a_右の▼をクリックしてそのなかから選択入力" sqref="D116">
      <formula1>$AS$5:$AS$16</formula1>
    </dataValidation>
    <dataValidation type="list" allowBlank="1" showInputMessage="1" showErrorMessage="1" promptTitle="床下の状況" prompt="玉石基礎などその他の基礎のとき入力" sqref="C120">
      <formula1>$AJ$16:$AJ$17</formula1>
    </dataValidation>
    <dataValidation type="list" allowBlank="1" showErrorMessage="1" promptTitle="筋かい材の接合金物" prompt="右の▼をクリックしてそのなかから選択入力" sqref="B76">
      <formula1>$AP$68:$AP$70</formula1>
    </dataValidation>
    <dataValidation type="list" allowBlank="1" showErrorMessage="1" promptTitle="平面の特徴" prompt="右の▼をクリックしてそのなかから選択入力" sqref="C30">
      <formula1>$AM$8:$AM$9</formula1>
    </dataValidation>
    <dataValidation type="list" allowBlank="1" showErrorMessage="1" promptTitle="筋かいの断面欠損" prompt="右の▼をクリックしてそのなかから選択入力" sqref="C73">
      <formula1>$AP$15:$AP$18</formula1>
    </dataValidation>
    <dataValidation type="list" allowBlank="1" showInputMessage="1" showErrorMessage="1" promptTitle="短辺長" prompt="１階の建物短辺の長さを入力" sqref="C31">
      <formula1>$AM$10:$AM$11</formula1>
    </dataValidation>
    <dataValidation allowBlank="1" showInputMessage="1" showErrorMessage="1" promptTitle="自動入力" prompt="自動入力部分です" sqref="C13:D17"/>
    <dataValidation allowBlank="1" showInputMessage="1" showErrorMessage="1" promptTitle="入力不要" prompt="ここには入力できません" sqref="D127:D128 D55:D64 D22:D25 D48:D52 D5:D12 D43 D41 D39 C37 D32:D37 D29:D30 D19:D20 D45:D46"/>
    <dataValidation allowBlank="1" showInputMessage="1" showErrorMessage="1" promptTitle="荷重" prompt="自動入力されます" sqref="D26:D28"/>
    <dataValidation allowBlank="1" showInputMessage="1" showErrorMessage="1" promptTitle="形状割増係数" prompt="自動入力されます" sqref="D31"/>
    <dataValidation allowBlank="1" showInputMessage="1" showErrorMessage="1" promptTitle="建物の重さ" prompt="自動入力されます" sqref="C29"/>
    <dataValidation allowBlank="1" showInputMessage="1" showErrorMessage="1" promptTitle="地盤種別" prompt="予想震度と液状化危険度から自動判定しています" sqref="C21"/>
    <dataValidation allowBlank="1" showInputMessage="1" showErrorMessage="1" promptTitle="軟弱地盤割増" prompt="自動入力されます" sqref="D21"/>
    <dataValidation type="list" allowBlank="1" showErrorMessage="1" promptTitle="増築の有無" prompt="右の▼をクリックしてそのなかから選択入力" sqref="C38">
      <formula1>$AN$8:$AN$9</formula1>
    </dataValidation>
    <dataValidation type="list" allowBlank="1" showInputMessage="1" showErrorMessage="1" promptTitle="改築の有無" prompt="改築とは１部を取壊し同程度の増築をすること_x000a_右の▼をクリックしてそのなかから選択入力" sqref="C40">
      <formula1>$AN$8:$AN$9</formula1>
    </dataValidation>
    <dataValidation type="list" allowBlank="1" showInputMessage="1" showErrorMessage="1" promptTitle="増築年" prompt="最終増築年を入力" sqref="D38">
      <formula1>$AD$75:$AD$160</formula1>
    </dataValidation>
    <dataValidation type="list" allowBlank="1" showErrorMessage="1" promptTitle="補修の有無" prompt="右の▼をクリックしてそのなかから選択入力" sqref="C42">
      <formula1>$AN$8:$AN$9</formula1>
    </dataValidation>
    <dataValidation type="list" allowBlank="1" showInputMessage="1" showErrorMessage="1" promptTitle="改築年" prompt="最終改築年を入力" sqref="D40">
      <formula1>$AD$75:$AD$160</formula1>
    </dataValidation>
    <dataValidation type="list" allowBlank="1" showInputMessage="1" showErrorMessage="1" promptTitle="補修年" prompt="最終補修年を入力" sqref="D42">
      <formula1>$AD$75:$AD$160</formula1>
    </dataValidation>
    <dataValidation type="list" allowBlank="1" showErrorMessage="1" promptTitle="ツーバイフォー工法" prompt="右の▼をクリックしてそのなかから選択入力" sqref="C49">
      <formula1>$AN$19:$AN$20</formula1>
    </dataValidation>
    <dataValidation type="list" allowBlank="1" showInputMessage="1" showErrorMessage="1" promptTitle="建築確認図書" prompt="建築確認申請副本の有無を入力_x000a_右の▼をクリックしてそのなかから選択入力" sqref="C55">
      <formula1>$AO$8:$AO$9</formula1>
    </dataValidation>
    <dataValidation type="list" allowBlank="1" showErrorMessage="1" promptTitle="１階平面の現地と図面の相違" prompt="右の▼をクリックしてそのなかから選択入力" sqref="C62">
      <formula1>$AO$34:$AO$35</formula1>
    </dataValidation>
    <dataValidation type="list" allowBlank="1" showErrorMessage="1" promptTitle="２階平面の現地と図面の相違" prompt="右の▼をクリックしてそのなかから選択入力" sqref="C63">
      <formula1>$AO$34:$AO$35</formula1>
    </dataValidation>
    <dataValidation type="list" allowBlank="1" showErrorMessage="1" promptTitle="柱の断面欠損" prompt="右の▼をクリックしてそのなかから選択入力" sqref="C69">
      <formula1>$AP$12:$AP$14</formula1>
    </dataValidation>
    <dataValidation type="list" allowBlank="1" showErrorMessage="1" promptTitle="梁の断面欠損" prompt="右の▼をクリックしてそのなかから選択入力" sqref="C70">
      <formula1>$AP$12:$AP$14</formula1>
    </dataValidation>
    <dataValidation type="list" allowBlank="1" showErrorMessage="1" promptTitle="土台と柱の接合金物の状況" prompt="右の▼をクリックしてそのなかから選択入力" sqref="C74">
      <formula1>$AP$31:$AP$34</formula1>
    </dataValidation>
    <dataValidation type="list" allowBlank="1" showErrorMessage="1" promptTitle="柱と梁桁の接合金物の状況" prompt="右の▼をクリックしてそのなかから選択入力" sqref="C75">
      <formula1>$AP$31:$AP$34</formula1>
    </dataValidation>
    <dataValidation type="list" allowBlank="1" showErrorMessage="1" promptTitle="存在の有無" prompt="左記部位の存在があるときは”有”_x000a_右の▼をクリックしてそのなかから選択入力" sqref="B86:B105">
      <formula1>$AP$68:$AP$69</formula1>
    </dataValidation>
    <dataValidation type="list" allowBlank="1" showInputMessage="1" showErrorMessage="1" promptTitle="軒･呼び樋の劣化事象" prompt="右の▼をクリックしてそのなかから選択入力" sqref="C88">
      <formula1>$AQ$13:$AQ$15</formula1>
    </dataValidation>
    <dataValidation type="list" allowBlank="1" showInputMessage="1" showErrorMessage="1" promptTitle="金属サイディング、金属板貼外壁の劣化事象" prompt="右の▼をクリックしてそのなかから選択入力" sqref="C92">
      <formula1>$AQ$37:$AQ$39</formula1>
    </dataValidation>
    <dataValidation type="list" allowBlank="1" showInputMessage="1" showErrorMessage="1" promptTitle="一般室の床の劣化事象" prompt="右の▼をクリックしてそのなかから選択入力" sqref="C103">
      <formula1>$AQ$55:$AQ$57</formula1>
    </dataValidation>
    <dataValidation allowBlank="1" showInputMessage="1" showErrorMessage="1" promptTitle="存在点数のチェック" prompt="診断プログラム出力と一致するか確認" sqref="A106:B106"/>
    <dataValidation allowBlank="1" showInputMessage="1" showErrorMessage="1" promptTitle="劣化点数のチェック" prompt="診断プログラム出力と一致するか確認" sqref="C106:D106"/>
    <dataValidation allowBlank="1" showInputMessage="1" showErrorMessage="1" promptTitle="自動入力" prompt="入力する必要はありません" sqref="B153:D156 A112:D113 D131 B159:B162 D159:D162 C171"/>
    <dataValidation allowBlank="1" showInputMessage="1" showErrorMessage="1" promptTitle="自動入力" prompt="入力する必要はありせん" sqref="A116:C116 C122 C119 A119:B120"/>
    <dataValidation type="textLength" allowBlank="1" showInputMessage="1" showErrorMessage="1" errorTitle="入力エラー" error="全角94文字以内で入力してください" promptTitle="その他注意事項" prompt="診断建物の特殊事情等による注意事項を入力_x000a_全角94文字まで" sqref="C123">
      <formula1>0</formula1>
      <formula2>94</formula2>
    </dataValidation>
    <dataValidation allowBlank="1" showInputMessage="1" showErrorMessage="1" promptTitle="２階床面積" prompt="診断プログラム_x000a_３．必要耐力の算出より転記入力　" sqref="B127"/>
    <dataValidation allowBlank="1" showInputMessage="1" showErrorMessage="1" promptTitle="１階床面積" prompt="診断プログラム_x000a_３．必要耐力の算出より転記入力" sqref="B128"/>
    <dataValidation allowBlank="1" showInputMessage="1" showErrorMessage="1" promptTitle="２階必要耐力Ｑｒ" prompt="診断プログラム_x000a_３．必要耐力の算出より転記入力" sqref="C127"/>
    <dataValidation allowBlank="1" showInputMessage="1" showErrorMessage="1" promptTitle="１階必要耐力Ｑｒ" prompt="診断プログラム_x000a_３．必要耐力の算出より転記入力" sqref="C128"/>
    <dataValidation allowBlank="1" showInputMessage="1" showErrorMessage="1" promptTitle="２階Ｘ方向強さＰ" prompt="診断プログラム_x000a_８．上部構造評点より転記入力" sqref="B131"/>
    <dataValidation allowBlank="1" showInputMessage="1" showErrorMessage="1" promptTitle="２階Ｘ方向低減係数Ｅ" prompt="診断プログラム_x000a_８．上部構造評点より転記入力" sqref="C131"/>
    <dataValidation allowBlank="1" showInputMessage="1" showErrorMessage="1" promptTitle="２階Ｙ方向強さＰ" prompt="診断プログラム_x000a_８．上部構造評点より転記入力" sqref="B132"/>
    <dataValidation allowBlank="1" showInputMessage="1" showErrorMessage="1" promptTitle="２階Ｙ方向低減係数Ｅ" prompt="診断プログラム_x000a_８．上部構造評点より転記入力" sqref="C132"/>
    <dataValidation allowBlank="1" showInputMessage="1" showErrorMessage="1" promptTitle="１階Ｘ方向強さＰ" prompt="診断プログラム_x000a_８．上部構造評点より転記入力" sqref="B133"/>
    <dataValidation allowBlank="1" showInputMessage="1" showErrorMessage="1" promptTitle="１階Ｙ方向強さＰ" prompt="診断プログラム_x000a_８．上部構造評点より転記入力" sqref="B134"/>
    <dataValidation allowBlank="1" showInputMessage="1" showErrorMessage="1" promptTitle="１階Ｘ方向低減係数Ｅ" prompt="診断プログラム_x000a_８．上部構造評点より転記入力" sqref="C133"/>
    <dataValidation allowBlank="1" showInputMessage="1" showErrorMessage="1" promptTitle="１階Ｙ方向低減係数Ｅ" prompt="診断プログラム_x000a_８．上部構造評点より転記入力" sqref="C134"/>
    <dataValidation allowBlank="1" showInputMessage="1" showErrorMessage="1" promptTitle="担当" prompt="協議した担当者名を入力" sqref="B139:B143"/>
    <dataValidation allowBlank="1" showInputMessage="1" showErrorMessage="1" promptTitle="協議内容" prompt="具体的な協議内容を入力" sqref="C140:C143"/>
    <dataValidation type="textLength" allowBlank="1" showInputMessage="1" showErrorMessage="1" errorTitle="入力エラー" error="半角6文字で入力してください_x000a_（例）200001" promptTitle="受付番号" prompt="半角6文字_x000a_で入力_x000a_（例）200001" sqref="C5">
      <formula1>6</formula1>
      <formula2>6</formula2>
    </dataValidation>
    <dataValidation type="textLength" allowBlank="1" showInputMessage="1" showErrorMessage="1" errorTitle="入力エラー" error="全角10文字以内で入力してください" promptTitle="申込者" prompt="所有者であること_x000a_を確認_x000a_全角10文字以内_x000a_で入力" sqref="C7">
      <formula1>0</formula1>
      <formula2>10</formula2>
    </dataValidation>
    <dataValidation type="textLength" allowBlank="1" showInputMessage="1" showErrorMessage="1" errorTitle="入力エラー" error="全角24文字以内で入力してください" promptTitle="建物名称" prompt="アパート名等以外は_x000a_所有者又は居住者名とする_x000a_全角24文字以内で入力" sqref="C8">
      <formula1>0</formula1>
      <formula2>24</formula2>
    </dataValidation>
    <dataValidation type="textLength" allowBlank="1" showInputMessage="1" showErrorMessage="1" errorTitle="入力エラー" error="全角35文字以内で入力してください" promptTitle="住所" prompt="区より入力してください_x000a_全角35文字以内" sqref="C9">
      <formula1>0</formula1>
      <formula2>35</formula2>
    </dataValidation>
    <dataValidation type="list" allowBlank="1" showErrorMessage="1" promptTitle="土台と柱の接合金物" prompt="右の▼をクリックしてそのなかから選択入力_x000a_確認できたときは有" sqref="B74">
      <formula1>$AP$68:$AP$70</formula1>
    </dataValidation>
    <dataValidation type="list" allowBlank="1" showErrorMessage="1" promptTitle="柱と梁桁の接合金物" prompt="右の▼をクリックしてそのなかから選択入力" sqref="B75">
      <formula1>$AP$68:$AP$70</formula1>
    </dataValidation>
    <dataValidation type="textLength" allowBlank="1" showErrorMessage="1" errorTitle="文字超過" error="全角２４文字以内としてください" promptTitle="コメント" prompt="調査内容で特に知らせとおきたいことを入力_x000a_全角24文字以内" sqref="D69:D79 D81:D83">
      <formula1>0</formula1>
      <formula2>24</formula2>
    </dataValidation>
    <dataValidation allowBlank="1" showInputMessage="1" showErrorMessage="1" promptTitle="協議内容" prompt="具体的な協議内容を入力_x000a_60文字程度まで" sqref="C139"/>
    <dataValidation type="list" allowBlank="1" showInputMessage="1" showErrorMessage="1" sqref="A140:A143">
      <formula1>$AD$67:$AD$71</formula1>
    </dataValidation>
    <dataValidation type="list" allowBlank="1" showInputMessage="1" showErrorMessage="1" promptTitle="協議先" prompt="右の▼をクリックしてそのなかから選択入力" sqref="A139">
      <formula1>$AD$67:$AD$71</formula1>
    </dataValidation>
    <dataValidation type="list" allowBlank="1" showErrorMessage="1" promptTitle="詳細図の有無" prompt="右の▼をクリックしてそのなかから選択入力" sqref="C60">
      <formula1>$AO$23:$AO$25</formula1>
    </dataValidation>
    <dataValidation type="list" allowBlank="1" showErrorMessage="1" promptTitle="筋かい端部の接合方法" prompt="右の▼をクリックしてそのなかから選択入力" sqref="C79">
      <formula1>$AP$44:$AP$48</formula1>
    </dataValidation>
    <dataValidation allowBlank="1" showInputMessage="1" showErrorMessage="1" errorTitle="調査年月日" error="和暦で入力して下さい_x000a_例：平成30年5月28日" promptTitle="調査年月日" prompt="和暦で元号（例：平成）から入力して下さい_x000a_例：平成30年5月28日" sqref="C6"/>
    <dataValidation type="textLength" allowBlank="1" showInputMessage="1" showErrorMessage="1" errorTitle="入力エラー" error="全角20文字以内で入力してください_x000a_" promptTitle="用途変更の状況" prompt="変更前又は変更後の用途を入力_x000a_全角20文字まで" sqref="C45">
      <formula1>0</formula1>
      <formula2>20</formula2>
    </dataValidation>
    <dataValidation type="textLength" allowBlank="1" showInputMessage="1" showErrorMessage="1" errorTitle="入力エラー" error="全角150文字以内で入力してください" promptTitle="特記事項" prompt="上記概要に反映されない部分を入力_x000a_全角146文字まで" sqref="C46">
      <formula1>0</formula1>
      <formula2>146</formula2>
    </dataValidation>
    <dataValidation type="textLength" allowBlank="1" showInputMessage="1" showErrorMessage="1" errorTitle="文字超過" error="全角２４文字以内としてください" promptTitle="コメント" prompt="調査内容で特に知らせとおきたいことを入力_x000a_全角15文字以内" sqref="D67">
      <formula1>0</formula1>
      <formula2>24</formula2>
    </dataValidation>
    <dataValidation allowBlank="1" showInputMessage="1" promptTitle="入力しない" prompt="ここには入力できません。" sqref="D179 C179:C183"/>
    <dataValidation allowBlank="1" showInputMessage="1" showErrorMessage="1" promptTitle="自由記入欄" prompt="全角214_x000a_文字以内" sqref="C184"/>
    <dataValidation allowBlank="1" showInputMessage="1" showErrorMessage="1" promptTitle="自動入力" prompt="伝統構法の場合は、その他欄に自動的に表示" sqref="C185"/>
    <dataValidation type="list" allowBlank="1" showInputMessage="1" promptTitle="壁量アドバイス" prompt="▼より選択" sqref="C175">
      <formula1>$AD$194:$AD$198</formula1>
    </dataValidation>
    <dataValidation type="list" allowBlank="1" showInputMessage="1" promptTitle="金物アドバイス" prompt="▼より選択" sqref="C176">
      <formula1>$AD$201:$AD$202</formula1>
    </dataValidation>
    <dataValidation type="list" allowBlank="1" showInputMessage="1" promptTitle="水平剛性アドバイス" prompt="▼より選択" sqref="C177">
      <formula1>$AD$205:$AD$206</formula1>
    </dataValidation>
    <dataValidation type="list" allowBlank="1" showInputMessage="1" promptTitle="基礎のアドバイス" prompt="▼より選択" sqref="C178">
      <formula1>$AD$209:$AD$212</formula1>
    </dataValidation>
    <dataValidation allowBlank="1" showInputMessage="1" promptTitle="入力しない" sqref="AE215:AF219"/>
    <dataValidation type="list" allowBlank="1" showInputMessage="1" showErrorMessage="1" promptTitle="劣化がある事項を選択" prompt="▼から選択" sqref="B179:B183">
      <formula1>$AD$215:$AD$216</formula1>
    </dataValidation>
    <dataValidation type="date" allowBlank="1" showInputMessage="1" showErrorMessage="1" errorTitle="入力エラー" error="その日付は入力できません" promptTitle="協議年月日を入力" prompt="（例）2018/4/1　【半角で入力】" sqref="D139:D143">
      <formula1>43191</formula1>
      <formula2>401858</formula2>
    </dataValidation>
    <dataValidation type="custom" allowBlank="1" showInputMessage="1" showErrorMessage="1" errorTitle="平家の時は空欄" error="2階部分に”０”は入力できません" promptTitle="平家の時は空欄" prompt="2階部分に”０”は入力できません" sqref="D147:D148">
      <formula1>D147&gt;0</formula1>
    </dataValidation>
  </dataValidations>
  <pageMargins left="0.7" right="0.7" top="0.75" bottom="0.75" header="0.3" footer="0.3"/>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8.75"/>
  <cols>
    <col min="1" max="1" width="13" style="7" bestFit="1" customWidth="1"/>
    <col min="2" max="2" width="47.875" style="7" customWidth="1"/>
    <col min="3" max="3" width="18.25" style="7" customWidth="1"/>
    <col min="4" max="16384" width="9" style="7"/>
  </cols>
  <sheetData>
    <row r="1" spans="1:7" ht="19.5" thickBot="1">
      <c r="A1" s="7" t="s">
        <v>722</v>
      </c>
    </row>
    <row r="2" spans="1:7">
      <c r="A2" s="266" t="s">
        <v>723</v>
      </c>
      <c r="B2" s="267"/>
      <c r="C2" s="268" t="s">
        <v>724</v>
      </c>
    </row>
    <row r="3" spans="1:7" ht="24.75" thickBot="1">
      <c r="A3" s="269" t="s">
        <v>725</v>
      </c>
      <c r="B3" s="270"/>
      <c r="C3" s="271" t="s">
        <v>726</v>
      </c>
      <c r="G3" s="7" t="s">
        <v>727</v>
      </c>
    </row>
    <row r="4" spans="1:7">
      <c r="A4" s="272" t="s">
        <v>728</v>
      </c>
      <c r="B4" s="273"/>
      <c r="C4" s="274" t="s">
        <v>729</v>
      </c>
      <c r="G4" s="7" t="s">
        <v>730</v>
      </c>
    </row>
    <row r="5" spans="1:7">
      <c r="A5" s="275" t="s">
        <v>731</v>
      </c>
      <c r="B5" s="276"/>
      <c r="C5" s="277" t="s">
        <v>732</v>
      </c>
      <c r="G5" s="7" t="s">
        <v>733</v>
      </c>
    </row>
    <row r="6" spans="1:7">
      <c r="A6" s="275" t="s">
        <v>734</v>
      </c>
      <c r="B6" s="278"/>
      <c r="C6" s="277" t="s">
        <v>735</v>
      </c>
    </row>
    <row r="7" spans="1:7" ht="19.5" thickBot="1">
      <c r="A7" s="269" t="s">
        <v>736</v>
      </c>
      <c r="B7" s="279"/>
      <c r="C7" s="280" t="s">
        <v>737</v>
      </c>
    </row>
  </sheetData>
  <sheetProtection algorithmName="SHA-512" hashValue="FuesjuP+sTyhsqlQaUSwOOYtK01eir2CTc4q71VRNC7iKcQwSUX2GZPCIDExJHxZ9SKRr+qFHBLU1eX8ofRadA==" saltValue="OHiUaUvab4UFqOXyd6WziQ==" spinCount="100000" sheet="1" objects="1" scenarios="1"/>
  <phoneticPr fontId="3"/>
  <dataValidations count="2">
    <dataValidation allowBlank="1" showInputMessage="1" showErrorMessage="1" sqref="B2:B3"/>
    <dataValidation type="list" allowBlank="1" showInputMessage="1" showErrorMessage="1" promptTitle="資格" prompt="建築士資格を選択" sqref="B5">
      <formula1>$G$3:$G$5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72"/>
  <sheetViews>
    <sheetView showZeros="0" view="pageBreakPreview" topLeftCell="A97" zoomScaleNormal="100" zoomScaleSheetLayoutView="100" workbookViewId="0"/>
  </sheetViews>
  <sheetFormatPr defaultRowHeight="13.5"/>
  <cols>
    <col min="1" max="29" width="3.25" style="281" customWidth="1"/>
    <col min="30" max="31" width="9" style="281"/>
    <col min="32" max="33" width="12.75" style="281" customWidth="1"/>
    <col min="34" max="34" width="7.75" style="281" customWidth="1"/>
    <col min="35" max="16384" width="9" style="281"/>
  </cols>
  <sheetData>
    <row r="1" spans="1:29" ht="18" customHeight="1"/>
    <row r="2" spans="1:29" ht="17.25" customHeight="1">
      <c r="A2" s="282"/>
      <c r="B2" s="282"/>
      <c r="C2" s="282"/>
      <c r="D2" s="282"/>
      <c r="E2" s="282"/>
      <c r="F2" s="282"/>
      <c r="G2" s="282"/>
      <c r="H2" s="282"/>
      <c r="I2" s="282"/>
      <c r="J2" s="282"/>
      <c r="K2" s="282"/>
      <c r="L2" s="282"/>
      <c r="M2" s="282"/>
      <c r="N2" s="282"/>
      <c r="O2" s="282"/>
      <c r="P2" s="282"/>
      <c r="Q2" s="282"/>
      <c r="R2" s="282"/>
      <c r="S2" s="447">
        <f>報告書入力!C3</f>
        <v>0</v>
      </c>
      <c r="T2" s="448"/>
      <c r="U2" s="448"/>
      <c r="V2" s="448"/>
      <c r="W2" s="448"/>
      <c r="X2" s="448"/>
      <c r="Y2" s="450" t="s">
        <v>834</v>
      </c>
      <c r="Z2" s="450" t="s">
        <v>853</v>
      </c>
      <c r="AA2" s="452"/>
      <c r="AB2" s="452"/>
      <c r="AC2" s="282"/>
    </row>
    <row r="3" spans="1:29" ht="17.25" customHeight="1">
      <c r="A3" s="282"/>
      <c r="B3" s="282"/>
      <c r="C3" s="282"/>
      <c r="D3" s="282"/>
      <c r="E3" s="282"/>
      <c r="F3" s="282"/>
      <c r="G3" s="282"/>
      <c r="H3" s="282"/>
      <c r="I3" s="282"/>
      <c r="J3" s="282"/>
      <c r="K3" s="282"/>
      <c r="L3" s="282"/>
      <c r="M3" s="282"/>
      <c r="N3" s="282"/>
      <c r="O3" s="282"/>
      <c r="P3" s="282"/>
      <c r="Q3" s="282"/>
      <c r="R3" s="282"/>
      <c r="S3" s="449"/>
      <c r="T3" s="449"/>
      <c r="U3" s="449"/>
      <c r="V3" s="449"/>
      <c r="W3" s="449"/>
      <c r="X3" s="449"/>
      <c r="Y3" s="451"/>
      <c r="Z3" s="451"/>
      <c r="AA3" s="451"/>
      <c r="AB3" s="451"/>
      <c r="AC3" s="282"/>
    </row>
    <row r="4" spans="1:29" ht="17.25" customHeight="1">
      <c r="A4" s="282"/>
      <c r="B4" s="282"/>
      <c r="C4" s="282"/>
      <c r="D4" s="282"/>
      <c r="E4" s="282"/>
      <c r="F4" s="282"/>
      <c r="G4" s="282"/>
      <c r="H4" s="282"/>
      <c r="I4" s="282"/>
      <c r="J4" s="282"/>
      <c r="K4" s="282"/>
      <c r="L4" s="282"/>
      <c r="M4" s="282"/>
      <c r="N4" s="282"/>
      <c r="O4" s="282"/>
      <c r="P4" s="282"/>
      <c r="Q4" s="282"/>
      <c r="R4" s="282"/>
      <c r="S4" s="453" t="s">
        <v>11</v>
      </c>
      <c r="T4" s="454"/>
      <c r="U4" s="454"/>
      <c r="V4" s="454"/>
      <c r="W4" s="457">
        <f>報告書入力!$C$5</f>
        <v>0</v>
      </c>
      <c r="X4" s="457"/>
      <c r="Y4" s="457"/>
      <c r="Z4" s="457"/>
      <c r="AA4" s="457"/>
      <c r="AB4" s="458"/>
      <c r="AC4" s="282"/>
    </row>
    <row r="5" spans="1:29" ht="17.25" customHeight="1">
      <c r="A5" s="282"/>
      <c r="B5" s="282"/>
      <c r="C5" s="282"/>
      <c r="D5" s="282"/>
      <c r="E5" s="282"/>
      <c r="F5" s="282"/>
      <c r="G5" s="282"/>
      <c r="H5" s="282"/>
      <c r="I5" s="282"/>
      <c r="J5" s="282"/>
      <c r="K5" s="282"/>
      <c r="L5" s="282"/>
      <c r="M5" s="282"/>
      <c r="N5" s="282"/>
      <c r="O5" s="282"/>
      <c r="P5" s="282"/>
      <c r="Q5" s="282"/>
      <c r="R5" s="282"/>
      <c r="S5" s="455"/>
      <c r="T5" s="456"/>
      <c r="U5" s="456"/>
      <c r="V5" s="456"/>
      <c r="W5" s="459"/>
      <c r="X5" s="459"/>
      <c r="Y5" s="459"/>
      <c r="Z5" s="459"/>
      <c r="AA5" s="459"/>
      <c r="AB5" s="460"/>
      <c r="AC5" s="282"/>
    </row>
    <row r="6" spans="1:29" ht="17.25" customHeight="1">
      <c r="A6" s="282"/>
      <c r="B6" s="282"/>
      <c r="C6" s="282"/>
      <c r="D6" s="282"/>
      <c r="E6" s="282"/>
      <c r="F6" s="282"/>
      <c r="G6" s="282"/>
      <c r="H6" s="282"/>
      <c r="I6" s="282"/>
      <c r="J6" s="282"/>
      <c r="K6" s="282"/>
      <c r="L6" s="282"/>
      <c r="M6" s="282"/>
      <c r="N6" s="282"/>
      <c r="O6" s="282"/>
      <c r="P6" s="282"/>
      <c r="Q6" s="282"/>
      <c r="R6" s="282"/>
      <c r="S6" s="461" t="s">
        <v>854</v>
      </c>
      <c r="T6" s="462"/>
      <c r="U6" s="462"/>
      <c r="V6" s="463">
        <f>報告書入力!C6</f>
        <v>0</v>
      </c>
      <c r="W6" s="463"/>
      <c r="X6" s="463"/>
      <c r="Y6" s="463"/>
      <c r="Z6" s="463"/>
      <c r="AA6" s="463"/>
      <c r="AB6" s="463"/>
      <c r="AC6" s="282"/>
    </row>
    <row r="7" spans="1:29" ht="17.25" customHeight="1">
      <c r="A7" s="282"/>
      <c r="B7" s="282"/>
      <c r="C7" s="282"/>
      <c r="D7" s="282"/>
      <c r="E7" s="282"/>
      <c r="F7" s="282"/>
      <c r="G7" s="282"/>
      <c r="H7" s="282"/>
      <c r="I7" s="282"/>
      <c r="J7" s="282"/>
      <c r="K7" s="282"/>
      <c r="L7" s="282"/>
      <c r="M7" s="282"/>
      <c r="N7" s="282"/>
      <c r="O7" s="282"/>
      <c r="P7" s="282"/>
      <c r="Q7" s="282"/>
      <c r="R7" s="282"/>
      <c r="S7" s="464" t="s">
        <v>738</v>
      </c>
      <c r="T7" s="465"/>
      <c r="U7" s="465"/>
      <c r="V7" s="466" t="s">
        <v>835</v>
      </c>
      <c r="W7" s="466"/>
      <c r="X7" s="466"/>
      <c r="Y7" s="466"/>
      <c r="Z7" s="466"/>
      <c r="AA7" s="466"/>
      <c r="AB7" s="466"/>
      <c r="AC7" s="282"/>
    </row>
    <row r="8" spans="1:29" ht="17.25" customHeight="1">
      <c r="A8" s="28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row>
    <row r="9" spans="1:29" ht="17.25" customHeight="1">
      <c r="A9" s="282"/>
      <c r="B9" s="282"/>
      <c r="C9" s="283"/>
      <c r="D9" s="284"/>
      <c r="E9" s="284"/>
      <c r="F9" s="284"/>
      <c r="G9" s="284"/>
      <c r="H9" s="284"/>
      <c r="I9" s="284"/>
      <c r="J9" s="284"/>
      <c r="K9" s="284"/>
      <c r="L9" s="284"/>
      <c r="M9" s="284"/>
      <c r="N9" s="284"/>
      <c r="O9" s="284"/>
      <c r="P9" s="284"/>
      <c r="Q9" s="284"/>
      <c r="R9" s="284"/>
      <c r="S9" s="284"/>
      <c r="T9" s="284"/>
      <c r="U9" s="284"/>
      <c r="V9" s="284"/>
      <c r="W9" s="284"/>
      <c r="X9" s="284"/>
      <c r="Y9" s="284"/>
      <c r="Z9" s="284"/>
      <c r="AA9" s="284"/>
      <c r="AB9" s="282"/>
      <c r="AC9" s="282"/>
    </row>
    <row r="10" spans="1:29" ht="17.25" customHeight="1">
      <c r="A10" s="282"/>
      <c r="B10" s="282"/>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2"/>
      <c r="AC10" s="282"/>
    </row>
    <row r="11" spans="1:29" ht="17.25" customHeight="1">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row>
    <row r="12" spans="1:29" ht="17.25" customHeight="1">
      <c r="A12" s="282"/>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row>
    <row r="13" spans="1:29" ht="17.25" customHeight="1">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row>
    <row r="14" spans="1:29" ht="17.25" customHeight="1">
      <c r="A14" s="282"/>
      <c r="B14" s="282"/>
      <c r="C14" s="467" t="s">
        <v>836</v>
      </c>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282"/>
      <c r="AC14" s="282"/>
    </row>
    <row r="15" spans="1:29" ht="17.25" customHeight="1">
      <c r="A15" s="282"/>
      <c r="B15" s="282"/>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282"/>
      <c r="AC15" s="282"/>
    </row>
    <row r="16" spans="1:29" ht="17.25" customHeight="1">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row>
    <row r="17" spans="1:29" ht="17.2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row>
    <row r="18" spans="1:29" ht="17.2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row>
    <row r="19" spans="1:29" ht="17.2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row>
    <row r="20" spans="1:29" ht="17.25" customHeight="1">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row>
    <row r="21" spans="1:29" ht="17.25" customHeight="1">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row>
    <row r="22" spans="1:29" ht="17.25" customHeight="1">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row>
    <row r="23" spans="1:29" ht="17.25" customHeight="1">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row>
    <row r="24" spans="1:29" ht="17.25" customHeight="1">
      <c r="A24" s="282"/>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row>
    <row r="25" spans="1:29" ht="17.25" customHeight="1">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row>
    <row r="26" spans="1:29" ht="17.25" customHeight="1">
      <c r="A26" s="282"/>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row>
    <row r="27" spans="1:29" ht="17.25" customHeight="1">
      <c r="A27" s="282"/>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row>
    <row r="28" spans="1:29" ht="17.25" customHeight="1">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row>
    <row r="29" spans="1:29" ht="17.25" customHeight="1">
      <c r="A29" s="282"/>
      <c r="B29" s="469" t="s">
        <v>739</v>
      </c>
      <c r="C29" s="470"/>
      <c r="D29" s="470"/>
      <c r="E29" s="470"/>
      <c r="F29" s="473">
        <f>報告書入力!C7</f>
        <v>0</v>
      </c>
      <c r="G29" s="474"/>
      <c r="H29" s="474"/>
      <c r="I29" s="474"/>
      <c r="J29" s="474"/>
      <c r="K29" s="474"/>
      <c r="L29" s="474"/>
      <c r="M29" s="474"/>
      <c r="N29" s="474"/>
      <c r="O29" s="474"/>
      <c r="P29" s="474"/>
      <c r="Q29" s="474"/>
      <c r="R29" s="474"/>
      <c r="S29" s="477" t="s">
        <v>855</v>
      </c>
      <c r="T29" s="478"/>
      <c r="U29" s="480" t="s">
        <v>740</v>
      </c>
      <c r="V29" s="481"/>
      <c r="W29" s="481"/>
      <c r="X29" s="481"/>
      <c r="Y29" s="481"/>
      <c r="Z29" s="481"/>
      <c r="AA29" s="481"/>
      <c r="AB29" s="482"/>
      <c r="AC29" s="282"/>
    </row>
    <row r="30" spans="1:29" ht="17.25" customHeight="1">
      <c r="A30" s="282"/>
      <c r="B30" s="471"/>
      <c r="C30" s="472"/>
      <c r="D30" s="472"/>
      <c r="E30" s="472"/>
      <c r="F30" s="475"/>
      <c r="G30" s="476"/>
      <c r="H30" s="476"/>
      <c r="I30" s="476"/>
      <c r="J30" s="476"/>
      <c r="K30" s="476"/>
      <c r="L30" s="476"/>
      <c r="M30" s="476"/>
      <c r="N30" s="476"/>
      <c r="O30" s="476"/>
      <c r="P30" s="476"/>
      <c r="Q30" s="476"/>
      <c r="R30" s="476"/>
      <c r="S30" s="479"/>
      <c r="T30" s="479"/>
      <c r="U30" s="483"/>
      <c r="V30" s="484"/>
      <c r="W30" s="484"/>
      <c r="X30" s="484"/>
      <c r="Y30" s="484"/>
      <c r="Z30" s="484"/>
      <c r="AA30" s="484"/>
      <c r="AB30" s="485"/>
      <c r="AC30" s="282"/>
    </row>
    <row r="31" spans="1:29" ht="17.25" customHeight="1">
      <c r="A31" s="282"/>
      <c r="B31" s="489" t="s">
        <v>741</v>
      </c>
      <c r="C31" s="472"/>
      <c r="D31" s="472"/>
      <c r="E31" s="472"/>
      <c r="F31" s="492" t="s">
        <v>856</v>
      </c>
      <c r="G31" s="493"/>
      <c r="H31" s="494"/>
      <c r="I31" s="509">
        <f>診断員データ入力!B2</f>
        <v>0</v>
      </c>
      <c r="J31" s="510"/>
      <c r="K31" s="510"/>
      <c r="L31" s="510"/>
      <c r="M31" s="510"/>
      <c r="N31" s="510"/>
      <c r="O31" s="510"/>
      <c r="P31" s="510"/>
      <c r="Q31" s="513" t="s">
        <v>857</v>
      </c>
      <c r="R31" s="514"/>
      <c r="S31" s="513"/>
      <c r="T31" s="514"/>
      <c r="U31" s="483"/>
      <c r="V31" s="484"/>
      <c r="W31" s="484"/>
      <c r="X31" s="484"/>
      <c r="Y31" s="484"/>
      <c r="Z31" s="484"/>
      <c r="AA31" s="484"/>
      <c r="AB31" s="485"/>
      <c r="AC31" s="282"/>
    </row>
    <row r="32" spans="1:29" ht="17.25" customHeight="1">
      <c r="A32" s="282"/>
      <c r="B32" s="471"/>
      <c r="C32" s="472"/>
      <c r="D32" s="472"/>
      <c r="E32" s="472"/>
      <c r="F32" s="475"/>
      <c r="G32" s="476"/>
      <c r="H32" s="495"/>
      <c r="I32" s="511"/>
      <c r="J32" s="512"/>
      <c r="K32" s="512"/>
      <c r="L32" s="512"/>
      <c r="M32" s="512"/>
      <c r="N32" s="512"/>
      <c r="O32" s="512"/>
      <c r="P32" s="512"/>
      <c r="Q32" s="515"/>
      <c r="R32" s="515"/>
      <c r="S32" s="515"/>
      <c r="T32" s="515"/>
      <c r="U32" s="483"/>
      <c r="V32" s="484"/>
      <c r="W32" s="484"/>
      <c r="X32" s="484"/>
      <c r="Y32" s="484"/>
      <c r="Z32" s="484"/>
      <c r="AA32" s="484"/>
      <c r="AB32" s="485"/>
      <c r="AC32" s="282"/>
    </row>
    <row r="33" spans="1:29" ht="17.25" customHeight="1">
      <c r="A33" s="282"/>
      <c r="B33" s="471"/>
      <c r="C33" s="472"/>
      <c r="D33" s="472"/>
      <c r="E33" s="472"/>
      <c r="F33" s="516" t="s">
        <v>742</v>
      </c>
      <c r="G33" s="517"/>
      <c r="H33" s="518"/>
      <c r="I33" s="519">
        <f>診断員データ入力!$B$3</f>
        <v>0</v>
      </c>
      <c r="J33" s="520"/>
      <c r="K33" s="520"/>
      <c r="L33" s="520"/>
      <c r="M33" s="520"/>
      <c r="N33" s="520"/>
      <c r="O33" s="520"/>
      <c r="P33" s="520"/>
      <c r="Q33" s="520"/>
      <c r="R33" s="520"/>
      <c r="S33" s="520"/>
      <c r="T33" s="520"/>
      <c r="U33" s="483"/>
      <c r="V33" s="484"/>
      <c r="W33" s="484"/>
      <c r="X33" s="484"/>
      <c r="Y33" s="484"/>
      <c r="Z33" s="484"/>
      <c r="AA33" s="484"/>
      <c r="AB33" s="485"/>
      <c r="AC33" s="282"/>
    </row>
    <row r="34" spans="1:29" ht="17.25" customHeight="1">
      <c r="A34" s="282"/>
      <c r="B34" s="471"/>
      <c r="C34" s="472"/>
      <c r="D34" s="472"/>
      <c r="E34" s="472"/>
      <c r="F34" s="521" t="s">
        <v>858</v>
      </c>
      <c r="G34" s="522"/>
      <c r="H34" s="523"/>
      <c r="I34" s="519">
        <f>診断員データ入力!B4</f>
        <v>0</v>
      </c>
      <c r="J34" s="520"/>
      <c r="K34" s="520"/>
      <c r="L34" s="520"/>
      <c r="M34" s="520"/>
      <c r="N34" s="520"/>
      <c r="O34" s="520"/>
      <c r="P34" s="520"/>
      <c r="Q34" s="520"/>
      <c r="R34" s="520"/>
      <c r="S34" s="520"/>
      <c r="T34" s="520"/>
      <c r="U34" s="483"/>
      <c r="V34" s="484"/>
      <c r="W34" s="484"/>
      <c r="X34" s="484"/>
      <c r="Y34" s="484"/>
      <c r="Z34" s="484"/>
      <c r="AA34" s="484"/>
      <c r="AB34" s="485"/>
      <c r="AC34" s="282"/>
    </row>
    <row r="35" spans="1:29" ht="17.25" customHeight="1">
      <c r="A35" s="282"/>
      <c r="B35" s="490"/>
      <c r="C35" s="491"/>
      <c r="D35" s="491"/>
      <c r="E35" s="491"/>
      <c r="F35" s="496" t="s">
        <v>859</v>
      </c>
      <c r="G35" s="497"/>
      <c r="H35" s="498"/>
      <c r="I35" s="499">
        <f>診断員データ入力!B7</f>
        <v>0</v>
      </c>
      <c r="J35" s="500"/>
      <c r="K35" s="500"/>
      <c r="L35" s="500"/>
      <c r="M35" s="500"/>
      <c r="N35" s="500"/>
      <c r="O35" s="500"/>
      <c r="P35" s="500"/>
      <c r="Q35" s="500"/>
      <c r="R35" s="500"/>
      <c r="S35" s="500"/>
      <c r="T35" s="500"/>
      <c r="U35" s="486"/>
      <c r="V35" s="487"/>
      <c r="W35" s="487"/>
      <c r="X35" s="487"/>
      <c r="Y35" s="487"/>
      <c r="Z35" s="487"/>
      <c r="AA35" s="487"/>
      <c r="AB35" s="488"/>
      <c r="AC35" s="282"/>
    </row>
    <row r="36" spans="1:29" ht="17.25" customHeight="1">
      <c r="A36" s="282"/>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row>
    <row r="37" spans="1:29" ht="17.25" customHeight="1">
      <c r="A37" s="282"/>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row>
    <row r="38" spans="1:29" ht="17.25" customHeight="1">
      <c r="A38" s="282"/>
      <c r="B38" s="501" t="s">
        <v>743</v>
      </c>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282"/>
    </row>
    <row r="39" spans="1:29" ht="17.25" customHeight="1">
      <c r="A39" s="282"/>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282"/>
    </row>
    <row r="40" spans="1:29" ht="17.25" customHeight="1">
      <c r="A40" s="282"/>
      <c r="B40" s="502"/>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282"/>
    </row>
    <row r="41" spans="1:29" ht="17.25" customHeight="1">
      <c r="A41" s="282"/>
      <c r="B41" s="503" t="s">
        <v>860</v>
      </c>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282"/>
    </row>
    <row r="42" spans="1:29" ht="17.25" customHeight="1">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row>
    <row r="43" spans="1:29" ht="17.25" customHeight="1">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row>
    <row r="44" spans="1:29" ht="17.25" customHeight="1"/>
    <row r="45" spans="1:29" ht="17.25" customHeight="1">
      <c r="B45" s="285"/>
      <c r="C45" s="286"/>
      <c r="D45" s="286"/>
      <c r="E45" s="286"/>
      <c r="F45" s="286"/>
      <c r="G45" s="286"/>
      <c r="H45" s="286"/>
      <c r="I45" s="286"/>
      <c r="J45" s="286"/>
      <c r="K45" s="286"/>
      <c r="L45" s="286"/>
      <c r="M45" s="286"/>
      <c r="N45" s="286"/>
      <c r="O45" s="7"/>
      <c r="P45" s="7"/>
      <c r="Q45" s="7"/>
      <c r="R45" s="7"/>
      <c r="S45" s="7"/>
      <c r="T45" s="7"/>
      <c r="U45" s="7"/>
      <c r="V45" s="7"/>
      <c r="W45" s="7"/>
      <c r="X45" s="7"/>
      <c r="Y45" s="7"/>
      <c r="Z45" s="7"/>
      <c r="AA45" s="7"/>
      <c r="AB45" s="7"/>
    </row>
    <row r="46" spans="1:29" ht="17.25" customHeight="1">
      <c r="B46" s="287"/>
      <c r="C46" s="286"/>
      <c r="D46" s="286"/>
      <c r="E46" s="286"/>
      <c r="F46" s="286"/>
      <c r="G46" s="286"/>
      <c r="H46" s="286"/>
      <c r="I46" s="286"/>
      <c r="J46" s="286"/>
      <c r="K46" s="286"/>
      <c r="L46" s="286"/>
      <c r="M46" s="286"/>
      <c r="N46" s="286"/>
      <c r="O46" s="288"/>
      <c r="P46" s="288"/>
      <c r="Q46" s="288"/>
      <c r="R46" s="288"/>
      <c r="S46" s="288"/>
      <c r="T46" s="288"/>
      <c r="U46" s="288"/>
      <c r="V46" s="288"/>
      <c r="W46" s="288"/>
      <c r="X46" s="288"/>
      <c r="Y46" s="288"/>
      <c r="Z46" s="288"/>
      <c r="AA46" s="288"/>
      <c r="AB46" s="288"/>
    </row>
    <row r="47" spans="1:29" ht="17.25" customHeight="1">
      <c r="B47" s="286"/>
      <c r="C47" s="286"/>
      <c r="D47" s="286"/>
      <c r="E47" s="286"/>
      <c r="F47" s="286"/>
      <c r="G47" s="286"/>
      <c r="H47" s="286"/>
      <c r="I47" s="286"/>
      <c r="J47" s="286"/>
      <c r="K47" s="286"/>
      <c r="L47" s="286"/>
      <c r="M47" s="286"/>
      <c r="N47" s="286"/>
      <c r="O47" s="288"/>
      <c r="P47" s="288"/>
      <c r="Q47" s="288"/>
      <c r="R47" s="288"/>
      <c r="S47" s="288"/>
      <c r="T47" s="288"/>
      <c r="U47" s="288"/>
      <c r="V47" s="288"/>
      <c r="W47" s="288"/>
      <c r="X47" s="288"/>
      <c r="Y47" s="288"/>
      <c r="Z47" s="288"/>
      <c r="AA47" s="288"/>
      <c r="AB47" s="288"/>
    </row>
    <row r="48" spans="1:29" ht="17.25" customHeight="1">
      <c r="B48" s="289"/>
      <c r="C48" s="289"/>
      <c r="D48" s="289"/>
      <c r="E48" s="289"/>
      <c r="F48" s="289"/>
      <c r="G48" s="289"/>
      <c r="H48" s="289"/>
      <c r="I48" s="289"/>
      <c r="J48" s="289"/>
      <c r="K48" s="289"/>
      <c r="L48" s="289"/>
      <c r="M48" s="289"/>
      <c r="N48" s="289"/>
      <c r="O48" s="290"/>
      <c r="P48" s="290"/>
      <c r="Q48" s="290"/>
      <c r="R48" s="290"/>
      <c r="S48" s="290"/>
      <c r="T48" s="290"/>
      <c r="U48" s="290"/>
      <c r="V48" s="290"/>
      <c r="W48" s="290"/>
      <c r="X48" s="290"/>
      <c r="Y48" s="290"/>
      <c r="Z48" s="290"/>
      <c r="AA48" s="290"/>
      <c r="AB48" s="290"/>
    </row>
    <row r="49" spans="1:29" ht="17.25" customHeight="1">
      <c r="B49" s="289"/>
      <c r="C49" s="289"/>
      <c r="D49" s="289"/>
      <c r="E49" s="289"/>
      <c r="F49" s="289"/>
      <c r="G49" s="289"/>
      <c r="H49" s="289"/>
      <c r="I49" s="289"/>
      <c r="J49" s="289"/>
      <c r="K49" s="289"/>
      <c r="L49" s="289"/>
      <c r="M49" s="289"/>
      <c r="N49" s="289"/>
      <c r="O49" s="290"/>
      <c r="P49" s="290"/>
      <c r="Q49" s="290"/>
      <c r="R49" s="290"/>
      <c r="S49" s="290"/>
      <c r="T49" s="290"/>
      <c r="U49" s="290"/>
      <c r="V49" s="290"/>
      <c r="W49" s="290"/>
      <c r="X49" s="290"/>
      <c r="Y49" s="290"/>
      <c r="Z49" s="290"/>
      <c r="AA49" s="290"/>
      <c r="AB49" s="290"/>
    </row>
    <row r="50" spans="1:29" ht="17.25" customHeight="1">
      <c r="B50" s="289"/>
      <c r="C50" s="289"/>
      <c r="D50" s="289"/>
      <c r="E50" s="289"/>
      <c r="F50" s="289"/>
      <c r="G50" s="289"/>
      <c r="H50" s="289"/>
      <c r="I50" s="289"/>
      <c r="J50" s="289"/>
      <c r="K50" s="289"/>
      <c r="L50" s="289"/>
      <c r="M50" s="289"/>
      <c r="N50" s="289"/>
      <c r="O50" s="290"/>
      <c r="P50" s="290"/>
      <c r="Q50" s="290"/>
      <c r="R50" s="290"/>
      <c r="S50" s="290"/>
      <c r="T50" s="290"/>
      <c r="U50" s="290"/>
      <c r="V50" s="290"/>
      <c r="W50" s="290"/>
      <c r="X50" s="290"/>
      <c r="Y50" s="290"/>
      <c r="Z50" s="290"/>
      <c r="AA50" s="290"/>
      <c r="AB50" s="290"/>
    </row>
    <row r="51" spans="1:29" ht="12" customHeight="1">
      <c r="A51" s="291" t="str">
        <f xml:space="preserve"> 報告書入力!C1</f>
        <v>ver.4.1β</v>
      </c>
      <c r="B51" s="292"/>
      <c r="C51" s="292"/>
      <c r="D51" s="292"/>
      <c r="E51" s="292"/>
      <c r="F51" s="292"/>
      <c r="G51" s="292"/>
      <c r="H51" s="292"/>
      <c r="I51" s="292"/>
      <c r="J51" s="292"/>
      <c r="K51" s="292"/>
      <c r="L51" s="292"/>
      <c r="M51" s="292"/>
      <c r="N51" s="292"/>
      <c r="O51" s="290"/>
      <c r="P51" s="290"/>
      <c r="Q51" s="290"/>
      <c r="R51" s="290"/>
      <c r="S51" s="290"/>
      <c r="T51" s="290"/>
      <c r="U51" s="290"/>
      <c r="V51" s="290"/>
      <c r="W51" s="290"/>
      <c r="X51" s="290"/>
      <c r="Y51" s="290"/>
      <c r="Z51" s="290"/>
      <c r="AA51" s="290"/>
      <c r="AB51" s="290"/>
    </row>
    <row r="52" spans="1:29" ht="3.75" customHeight="1">
      <c r="B52" s="292"/>
      <c r="C52" s="292"/>
      <c r="D52" s="292"/>
      <c r="E52" s="293"/>
      <c r="F52" s="293"/>
      <c r="G52" s="293"/>
      <c r="H52" s="293"/>
      <c r="I52" s="293"/>
      <c r="J52" s="293"/>
      <c r="K52" s="293"/>
      <c r="L52" s="293"/>
      <c r="M52" s="293"/>
      <c r="N52" s="293"/>
      <c r="O52" s="294"/>
      <c r="P52" s="294"/>
      <c r="Q52" s="294"/>
      <c r="R52" s="294"/>
      <c r="S52" s="294"/>
      <c r="T52" s="294"/>
      <c r="U52" s="294"/>
      <c r="V52" s="294"/>
      <c r="W52" s="294"/>
      <c r="X52" s="295"/>
      <c r="Y52" s="295"/>
      <c r="Z52" s="295"/>
      <c r="AA52" s="295"/>
      <c r="AB52" s="295"/>
      <c r="AC52" s="295"/>
    </row>
    <row r="53" spans="1:29" ht="17.25" customHeight="1">
      <c r="X53" s="505">
        <f>W4</f>
        <v>0</v>
      </c>
      <c r="Y53" s="506"/>
      <c r="Z53" s="506"/>
      <c r="AA53" s="506"/>
      <c r="AB53" s="507" t="s">
        <v>861</v>
      </c>
      <c r="AC53" s="508"/>
    </row>
    <row r="54" spans="1:29" ht="17.25" customHeight="1">
      <c r="A54" s="535" t="s">
        <v>744</v>
      </c>
      <c r="B54" s="536"/>
      <c r="C54" s="536"/>
      <c r="D54" s="536"/>
      <c r="E54" s="536"/>
      <c r="F54" s="536"/>
      <c r="G54" s="536"/>
      <c r="H54" s="536"/>
      <c r="I54" s="536"/>
      <c r="J54" s="536"/>
      <c r="K54" s="537"/>
      <c r="L54" s="537"/>
      <c r="M54" s="537"/>
      <c r="N54" s="537"/>
      <c r="O54" s="537"/>
      <c r="P54" s="537"/>
      <c r="Q54" s="537"/>
      <c r="X54" s="296"/>
      <c r="Y54" s="297"/>
      <c r="Z54" s="297"/>
      <c r="AA54" s="297"/>
      <c r="AB54" s="298"/>
      <c r="AC54" s="288"/>
    </row>
    <row r="55" spans="1:29" ht="17.25" customHeight="1">
      <c r="A55" s="538"/>
      <c r="B55" s="538"/>
      <c r="C55" s="538"/>
      <c r="D55" s="538"/>
      <c r="E55" s="538"/>
      <c r="F55" s="538"/>
      <c r="G55" s="538"/>
      <c r="H55" s="538"/>
      <c r="I55" s="538"/>
      <c r="J55" s="538"/>
      <c r="K55" s="539"/>
      <c r="L55" s="539"/>
      <c r="M55" s="537"/>
      <c r="N55" s="537"/>
      <c r="O55" s="537"/>
      <c r="P55" s="537"/>
      <c r="Q55" s="537"/>
      <c r="X55" s="296"/>
      <c r="Y55" s="297"/>
      <c r="Z55" s="297"/>
      <c r="AA55" s="297"/>
      <c r="AB55" s="298"/>
      <c r="AC55" s="288"/>
    </row>
    <row r="56" spans="1:29" ht="17.25" customHeight="1">
      <c r="A56" s="540" t="s">
        <v>745</v>
      </c>
      <c r="B56" s="541"/>
      <c r="C56" s="541"/>
      <c r="D56" s="542"/>
      <c r="E56" s="543">
        <f>報告書入力!$C$8</f>
        <v>0</v>
      </c>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5"/>
    </row>
    <row r="57" spans="1:29" ht="17.25" customHeight="1">
      <c r="A57" s="524" t="s">
        <v>734</v>
      </c>
      <c r="B57" s="522"/>
      <c r="C57" s="522"/>
      <c r="D57" s="523"/>
      <c r="E57" s="525">
        <f>報告書入力!$C$9</f>
        <v>0</v>
      </c>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46"/>
    </row>
    <row r="58" spans="1:29" ht="17.25" customHeight="1">
      <c r="A58" s="524" t="s">
        <v>746</v>
      </c>
      <c r="B58" s="522"/>
      <c r="C58" s="522"/>
      <c r="D58" s="523"/>
      <c r="E58" s="525">
        <f>報告書入力!$C$10</f>
        <v>0</v>
      </c>
      <c r="F58" s="526"/>
      <c r="G58" s="526"/>
      <c r="H58" s="526"/>
      <c r="I58" s="526"/>
      <c r="J58" s="526"/>
      <c r="K58" s="526"/>
      <c r="L58" s="526"/>
      <c r="M58" s="527"/>
      <c r="N58" s="521" t="s">
        <v>747</v>
      </c>
      <c r="O58" s="528"/>
      <c r="P58" s="528"/>
      <c r="Q58" s="529"/>
      <c r="R58" s="530">
        <f>報告書入力!C13</f>
        <v>0</v>
      </c>
      <c r="S58" s="531"/>
      <c r="T58" s="531"/>
      <c r="U58" s="531"/>
      <c r="V58" s="531"/>
      <c r="W58" s="531"/>
      <c r="X58" s="531"/>
      <c r="Y58" s="299" t="s">
        <v>862</v>
      </c>
      <c r="Z58" s="299"/>
      <c r="AA58" s="299"/>
      <c r="AB58" s="299"/>
      <c r="AC58" s="300"/>
    </row>
    <row r="59" spans="1:29" ht="17.25" customHeight="1">
      <c r="A59" s="524" t="s">
        <v>748</v>
      </c>
      <c r="B59" s="522"/>
      <c r="C59" s="522"/>
      <c r="D59" s="523"/>
      <c r="E59" s="525">
        <f>報告書入力!$C$11</f>
        <v>0</v>
      </c>
      <c r="F59" s="526"/>
      <c r="G59" s="526"/>
      <c r="H59" s="526"/>
      <c r="I59" s="526"/>
      <c r="J59" s="526"/>
      <c r="K59" s="526"/>
      <c r="L59" s="526"/>
      <c r="M59" s="527"/>
      <c r="N59" s="521" t="s">
        <v>749</v>
      </c>
      <c r="O59" s="528"/>
      <c r="P59" s="528"/>
      <c r="Q59" s="529"/>
      <c r="R59" s="530">
        <f>報告書入力!C14</f>
        <v>0</v>
      </c>
      <c r="S59" s="531"/>
      <c r="T59" s="531"/>
      <c r="U59" s="531"/>
      <c r="V59" s="531"/>
      <c r="W59" s="531"/>
      <c r="X59" s="531"/>
      <c r="Y59" s="299" t="s">
        <v>862</v>
      </c>
      <c r="Z59" s="299"/>
      <c r="AA59" s="299"/>
      <c r="AB59" s="299"/>
      <c r="AC59" s="300"/>
    </row>
    <row r="60" spans="1:29" ht="17.25" customHeight="1">
      <c r="A60" s="524" t="s">
        <v>15</v>
      </c>
      <c r="B60" s="522"/>
      <c r="C60" s="522"/>
      <c r="D60" s="523"/>
      <c r="E60" s="532">
        <f>報告書入力!$C$12</f>
        <v>0</v>
      </c>
      <c r="F60" s="533"/>
      <c r="G60" s="533"/>
      <c r="H60" s="533"/>
      <c r="I60" s="533"/>
      <c r="J60" s="533"/>
      <c r="K60" s="533"/>
      <c r="L60" s="533"/>
      <c r="M60" s="534"/>
      <c r="N60" s="521" t="s">
        <v>69</v>
      </c>
      <c r="O60" s="528"/>
      <c r="P60" s="528"/>
      <c r="Q60" s="529"/>
      <c r="R60" s="530">
        <f>報告書入力!C15</f>
        <v>0</v>
      </c>
      <c r="S60" s="531"/>
      <c r="T60" s="531"/>
      <c r="U60" s="531"/>
      <c r="V60" s="531"/>
      <c r="W60" s="531"/>
      <c r="X60" s="531"/>
      <c r="Y60" s="299" t="s">
        <v>863</v>
      </c>
      <c r="Z60" s="299"/>
      <c r="AA60" s="299"/>
      <c r="AB60" s="299"/>
      <c r="AC60" s="300"/>
    </row>
    <row r="61" spans="1:29" ht="17.25" customHeight="1">
      <c r="A61" s="562" t="s">
        <v>177</v>
      </c>
      <c r="B61" s="497"/>
      <c r="C61" s="497"/>
      <c r="D61" s="498"/>
      <c r="E61" s="563">
        <f>報告書入力!$D$112</f>
        <v>0</v>
      </c>
      <c r="F61" s="564"/>
      <c r="G61" s="564"/>
      <c r="H61" s="564"/>
      <c r="I61" s="564"/>
      <c r="J61" s="564"/>
      <c r="K61" s="564"/>
      <c r="L61" s="564"/>
      <c r="M61" s="565"/>
      <c r="N61" s="566" t="s">
        <v>76</v>
      </c>
      <c r="O61" s="567"/>
      <c r="P61" s="567"/>
      <c r="Q61" s="568"/>
      <c r="R61" s="569">
        <f>報告書入力!$D$113</f>
        <v>0</v>
      </c>
      <c r="S61" s="570"/>
      <c r="T61" s="570"/>
      <c r="U61" s="570"/>
      <c r="V61" s="570"/>
      <c r="W61" s="570"/>
      <c r="X61" s="570"/>
      <c r="Y61" s="570"/>
      <c r="Z61" s="570"/>
      <c r="AA61" s="570"/>
      <c r="AB61" s="570"/>
      <c r="AC61" s="571"/>
    </row>
    <row r="62" spans="1:29" ht="17.25" customHeight="1">
      <c r="A62" s="572"/>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row>
    <row r="63" spans="1:29" ht="17.25" customHeight="1">
      <c r="X63" s="296"/>
      <c r="Y63" s="297"/>
      <c r="Z63" s="297"/>
      <c r="AA63" s="297"/>
      <c r="AB63" s="298"/>
      <c r="AC63" s="288"/>
    </row>
    <row r="64" spans="1:29" ht="17.25" customHeight="1">
      <c r="A64" s="535" t="s">
        <v>837</v>
      </c>
      <c r="B64" s="536"/>
      <c r="C64" s="536"/>
      <c r="D64" s="536"/>
      <c r="E64" s="536"/>
      <c r="F64" s="536"/>
      <c r="G64" s="536"/>
      <c r="H64" s="536"/>
      <c r="I64" s="536"/>
      <c r="J64" s="536"/>
      <c r="K64" s="537"/>
      <c r="L64" s="537"/>
      <c r="M64" s="574"/>
      <c r="N64" s="575"/>
      <c r="O64" s="575"/>
      <c r="P64" s="575"/>
      <c r="Q64" s="575"/>
      <c r="R64" s="575"/>
      <c r="S64" s="575"/>
      <c r="T64" s="575"/>
      <c r="U64" s="575"/>
      <c r="V64" s="575"/>
      <c r="W64" s="575"/>
      <c r="X64" s="575"/>
      <c r="Y64" s="575"/>
      <c r="Z64" s="575"/>
      <c r="AA64" s="575"/>
      <c r="AB64" s="575"/>
      <c r="AC64" s="575"/>
    </row>
    <row r="65" spans="1:29" ht="17.25" customHeight="1" thickBot="1">
      <c r="A65" s="538"/>
      <c r="B65" s="538"/>
      <c r="C65" s="538"/>
      <c r="D65" s="538"/>
      <c r="E65" s="538"/>
      <c r="F65" s="538"/>
      <c r="G65" s="538"/>
      <c r="H65" s="538"/>
      <c r="I65" s="538"/>
      <c r="J65" s="538"/>
      <c r="K65" s="539"/>
      <c r="L65" s="539"/>
      <c r="M65" s="576"/>
      <c r="N65" s="576"/>
      <c r="O65" s="576"/>
      <c r="P65" s="576"/>
      <c r="Q65" s="576"/>
      <c r="R65" s="576"/>
      <c r="S65" s="576"/>
      <c r="T65" s="576"/>
      <c r="U65" s="576"/>
      <c r="V65" s="576"/>
      <c r="W65" s="576"/>
      <c r="X65" s="576"/>
      <c r="Y65" s="576"/>
      <c r="Z65" s="576"/>
      <c r="AA65" s="576"/>
      <c r="AB65" s="576"/>
      <c r="AC65" s="576"/>
    </row>
    <row r="66" spans="1:29" ht="17.25" customHeight="1" thickTop="1">
      <c r="A66" s="547" t="s">
        <v>864</v>
      </c>
      <c r="B66" s="548" t="s">
        <v>865</v>
      </c>
      <c r="C66" s="549"/>
      <c r="D66" s="549"/>
      <c r="E66" s="549"/>
      <c r="F66" s="549"/>
      <c r="G66" s="549"/>
      <c r="H66" s="549"/>
      <c r="I66" s="550" t="str">
        <f>報告書入力!$C$17</f>
        <v/>
      </c>
      <c r="J66" s="551"/>
      <c r="K66" s="551"/>
      <c r="L66" s="551"/>
      <c r="M66" s="551"/>
      <c r="N66" s="551"/>
      <c r="O66" s="551"/>
      <c r="P66" s="551"/>
      <c r="Q66" s="551"/>
      <c r="R66" s="551"/>
      <c r="S66" s="551"/>
      <c r="T66" s="551"/>
      <c r="U66" s="551"/>
      <c r="V66" s="551"/>
      <c r="W66" s="552"/>
      <c r="X66" s="301"/>
      <c r="Y66" s="302"/>
      <c r="Z66" s="302"/>
      <c r="AA66" s="302"/>
      <c r="AB66" s="302"/>
      <c r="AC66" s="302"/>
    </row>
    <row r="67" spans="1:29" ht="17.25" customHeight="1">
      <c r="A67" s="547"/>
      <c r="B67" s="549"/>
      <c r="C67" s="549"/>
      <c r="D67" s="549"/>
      <c r="E67" s="549"/>
      <c r="F67" s="549"/>
      <c r="G67" s="549"/>
      <c r="H67" s="549"/>
      <c r="I67" s="553"/>
      <c r="J67" s="539"/>
      <c r="K67" s="539"/>
      <c r="L67" s="539"/>
      <c r="M67" s="539"/>
      <c r="N67" s="539"/>
      <c r="O67" s="539"/>
      <c r="P67" s="539"/>
      <c r="Q67" s="539"/>
      <c r="R67" s="539"/>
      <c r="S67" s="539"/>
      <c r="T67" s="539"/>
      <c r="U67" s="539"/>
      <c r="V67" s="539"/>
      <c r="W67" s="554"/>
      <c r="X67" s="301"/>
      <c r="Y67" s="302"/>
      <c r="Z67" s="302"/>
      <c r="AA67" s="302"/>
      <c r="AB67" s="302"/>
      <c r="AC67" s="302"/>
    </row>
    <row r="68" spans="1:29" ht="17.25" customHeight="1" thickBot="1">
      <c r="A68" s="537"/>
      <c r="B68" s="549"/>
      <c r="C68" s="549"/>
      <c r="D68" s="549"/>
      <c r="E68" s="549"/>
      <c r="F68" s="549"/>
      <c r="G68" s="549"/>
      <c r="H68" s="549"/>
      <c r="I68" s="555"/>
      <c r="J68" s="556"/>
      <c r="K68" s="556"/>
      <c r="L68" s="556"/>
      <c r="M68" s="556"/>
      <c r="N68" s="556"/>
      <c r="O68" s="556"/>
      <c r="P68" s="556"/>
      <c r="Q68" s="556"/>
      <c r="R68" s="556"/>
      <c r="S68" s="556"/>
      <c r="T68" s="556"/>
      <c r="U68" s="556"/>
      <c r="V68" s="556"/>
      <c r="W68" s="557"/>
      <c r="X68" s="558" t="s">
        <v>750</v>
      </c>
      <c r="Y68" s="559"/>
      <c r="Z68" s="559"/>
      <c r="AA68" s="559"/>
      <c r="AB68" s="559"/>
      <c r="AC68" s="559"/>
    </row>
    <row r="69" spans="1:29" ht="17.25" customHeight="1" thickTop="1">
      <c r="A69" s="7"/>
      <c r="B69" s="560" t="s">
        <v>751</v>
      </c>
      <c r="C69" s="560"/>
      <c r="D69" s="560"/>
      <c r="E69" s="560"/>
      <c r="F69" s="560"/>
      <c r="G69" s="560"/>
      <c r="H69" s="560"/>
      <c r="I69" s="560"/>
      <c r="J69" s="560"/>
      <c r="K69" s="560"/>
      <c r="L69" s="560"/>
      <c r="M69" s="560"/>
      <c r="N69" s="560"/>
      <c r="O69" s="560"/>
      <c r="P69" s="560"/>
      <c r="Q69" s="560"/>
      <c r="R69" s="560"/>
      <c r="S69" s="560"/>
      <c r="T69" s="560"/>
      <c r="U69" s="560"/>
      <c r="V69" s="560"/>
      <c r="W69" s="560"/>
      <c r="X69" s="560"/>
      <c r="Y69" s="560"/>
      <c r="Z69" s="560"/>
      <c r="AA69" s="560"/>
      <c r="AB69" s="560"/>
      <c r="AC69" s="560"/>
    </row>
    <row r="70" spans="1:29" ht="9.75" customHeight="1">
      <c r="A70" s="7"/>
      <c r="B70" s="303"/>
      <c r="C70" s="303"/>
      <c r="D70" s="303"/>
      <c r="E70" s="303"/>
      <c r="F70" s="303"/>
      <c r="G70" s="303"/>
      <c r="H70" s="304"/>
      <c r="I70" s="305"/>
      <c r="J70" s="305"/>
      <c r="K70" s="305"/>
      <c r="L70" s="305"/>
      <c r="M70" s="305"/>
      <c r="N70" s="305"/>
      <c r="O70" s="305"/>
      <c r="P70" s="305"/>
      <c r="Q70" s="305"/>
      <c r="R70" s="305"/>
      <c r="S70" s="305"/>
      <c r="T70" s="305"/>
      <c r="U70" s="305"/>
      <c r="V70" s="305"/>
      <c r="W70" s="305"/>
      <c r="X70" s="306"/>
      <c r="Y70" s="306"/>
      <c r="Z70" s="306"/>
      <c r="AA70" s="306"/>
      <c r="AB70" s="306"/>
      <c r="AC70" s="306"/>
    </row>
    <row r="71" spans="1:29" ht="17.25" customHeight="1">
      <c r="A71" s="307" t="s">
        <v>866</v>
      </c>
      <c r="B71" s="561" t="s">
        <v>752</v>
      </c>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row>
    <row r="72" spans="1:29" ht="3" customHeight="1" thickBot="1">
      <c r="A72" s="307"/>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row>
    <row r="73" spans="1:29" ht="17.25" customHeight="1" thickTop="1">
      <c r="A73" s="610">
        <f>報告書入力!AE170</f>
        <v>0</v>
      </c>
      <c r="B73" s="611"/>
      <c r="C73" s="611"/>
      <c r="D73" s="611"/>
      <c r="E73" s="611"/>
      <c r="F73" s="611"/>
      <c r="G73" s="612"/>
      <c r="H73" s="619" t="s">
        <v>838</v>
      </c>
      <c r="I73" s="620"/>
      <c r="J73" s="620"/>
      <c r="K73" s="620"/>
      <c r="L73" s="620"/>
      <c r="M73" s="620"/>
      <c r="N73" s="621"/>
      <c r="O73" s="622" t="s">
        <v>753</v>
      </c>
      <c r="P73" s="623"/>
      <c r="Q73" s="623"/>
      <c r="R73" s="623"/>
      <c r="S73" s="623"/>
      <c r="T73" s="623"/>
      <c r="U73" s="623"/>
      <c r="V73" s="623"/>
      <c r="W73" s="623"/>
      <c r="X73" s="624" t="s">
        <v>754</v>
      </c>
      <c r="Y73" s="623"/>
      <c r="Z73" s="623"/>
      <c r="AA73" s="623"/>
      <c r="AB73" s="623"/>
      <c r="AC73" s="625"/>
    </row>
    <row r="74" spans="1:29" ht="17.25" customHeight="1">
      <c r="A74" s="613"/>
      <c r="B74" s="614"/>
      <c r="C74" s="614"/>
      <c r="D74" s="614"/>
      <c r="E74" s="614"/>
      <c r="F74" s="614"/>
      <c r="G74" s="615"/>
      <c r="H74" s="626" t="s">
        <v>867</v>
      </c>
      <c r="I74" s="627"/>
      <c r="J74" s="627"/>
      <c r="K74" s="627"/>
      <c r="L74" s="627"/>
      <c r="M74" s="627"/>
      <c r="N74" s="628"/>
      <c r="O74" s="629" t="s">
        <v>868</v>
      </c>
      <c r="P74" s="630"/>
      <c r="Q74" s="630"/>
      <c r="R74" s="630"/>
      <c r="S74" s="630"/>
      <c r="T74" s="630"/>
      <c r="U74" s="630"/>
      <c r="V74" s="630"/>
      <c r="W74" s="631"/>
      <c r="X74" s="632" t="s">
        <v>116</v>
      </c>
      <c r="Y74" s="633"/>
      <c r="Z74" s="308"/>
      <c r="AA74" s="309"/>
      <c r="AB74" s="309"/>
      <c r="AC74" s="310"/>
    </row>
    <row r="75" spans="1:29" ht="17.25" customHeight="1">
      <c r="A75" s="613"/>
      <c r="B75" s="614"/>
      <c r="C75" s="614"/>
      <c r="D75" s="614"/>
      <c r="E75" s="614"/>
      <c r="F75" s="614"/>
      <c r="G75" s="615"/>
      <c r="H75" s="590" t="s">
        <v>869</v>
      </c>
      <c r="I75" s="591"/>
      <c r="J75" s="591"/>
      <c r="K75" s="591"/>
      <c r="L75" s="591"/>
      <c r="M75" s="591"/>
      <c r="N75" s="592"/>
      <c r="O75" s="593" t="s">
        <v>839</v>
      </c>
      <c r="P75" s="594"/>
      <c r="Q75" s="594"/>
      <c r="R75" s="594"/>
      <c r="S75" s="594"/>
      <c r="T75" s="594"/>
      <c r="U75" s="594"/>
      <c r="V75" s="594"/>
      <c r="W75" s="595"/>
      <c r="X75" s="311"/>
      <c r="Y75" s="312"/>
      <c r="Z75" s="634" t="s">
        <v>755</v>
      </c>
      <c r="AA75" s="635"/>
      <c r="AB75" s="635"/>
      <c r="AC75" s="636"/>
    </row>
    <row r="76" spans="1:29" ht="17.25" customHeight="1">
      <c r="A76" s="613"/>
      <c r="B76" s="614"/>
      <c r="C76" s="614"/>
      <c r="D76" s="614"/>
      <c r="E76" s="614"/>
      <c r="F76" s="614"/>
      <c r="G76" s="615"/>
      <c r="H76" s="590" t="s">
        <v>870</v>
      </c>
      <c r="I76" s="591"/>
      <c r="J76" s="591"/>
      <c r="K76" s="591"/>
      <c r="L76" s="591"/>
      <c r="M76" s="591"/>
      <c r="N76" s="592"/>
      <c r="O76" s="593" t="s">
        <v>840</v>
      </c>
      <c r="P76" s="594"/>
      <c r="Q76" s="594"/>
      <c r="R76" s="594"/>
      <c r="S76" s="594"/>
      <c r="T76" s="594"/>
      <c r="U76" s="594"/>
      <c r="V76" s="594"/>
      <c r="W76" s="595"/>
      <c r="X76" s="313"/>
      <c r="Y76" s="314"/>
      <c r="Z76" s="635"/>
      <c r="AA76" s="635"/>
      <c r="AB76" s="635"/>
      <c r="AC76" s="636"/>
    </row>
    <row r="77" spans="1:29" ht="17.25" customHeight="1" thickBot="1">
      <c r="A77" s="616"/>
      <c r="B77" s="617"/>
      <c r="C77" s="617"/>
      <c r="D77" s="617"/>
      <c r="E77" s="617"/>
      <c r="F77" s="617"/>
      <c r="G77" s="618"/>
      <c r="H77" s="596" t="s">
        <v>841</v>
      </c>
      <c r="I77" s="597"/>
      <c r="J77" s="597"/>
      <c r="K77" s="597"/>
      <c r="L77" s="597"/>
      <c r="M77" s="597"/>
      <c r="N77" s="598"/>
      <c r="O77" s="599" t="s">
        <v>871</v>
      </c>
      <c r="P77" s="600"/>
      <c r="Q77" s="600"/>
      <c r="R77" s="600"/>
      <c r="S77" s="600"/>
      <c r="T77" s="600"/>
      <c r="U77" s="600"/>
      <c r="V77" s="600"/>
      <c r="W77" s="601"/>
      <c r="X77" s="602" t="s">
        <v>103</v>
      </c>
      <c r="Y77" s="603"/>
      <c r="Z77" s="315"/>
      <c r="AA77" s="316"/>
      <c r="AB77" s="316"/>
      <c r="AC77" s="317"/>
    </row>
    <row r="78" spans="1:29" ht="2.25" customHeight="1" thickTop="1">
      <c r="A78" s="288"/>
      <c r="B78" s="288"/>
      <c r="C78" s="288"/>
      <c r="D78" s="288"/>
      <c r="E78" s="288"/>
      <c r="F78" s="288"/>
      <c r="G78" s="288"/>
      <c r="H78" s="288"/>
      <c r="I78" s="318"/>
      <c r="J78" s="318"/>
      <c r="K78" s="318"/>
      <c r="L78" s="318"/>
      <c r="M78" s="318"/>
      <c r="N78" s="318"/>
      <c r="O78" s="318"/>
      <c r="P78" s="318"/>
      <c r="Q78" s="318"/>
      <c r="R78" s="318"/>
      <c r="S78" s="318"/>
      <c r="T78" s="318"/>
      <c r="U78" s="318"/>
      <c r="V78" s="318"/>
      <c r="W78" s="318"/>
      <c r="X78" s="318"/>
      <c r="Y78" s="318"/>
      <c r="Z78" s="318"/>
      <c r="AA78" s="318"/>
      <c r="AB78" s="318"/>
      <c r="AC78" s="318"/>
    </row>
    <row r="79" spans="1:29" ht="17.25" customHeight="1">
      <c r="A79" s="604"/>
      <c r="B79" s="606" t="s">
        <v>842</v>
      </c>
      <c r="C79" s="608" t="e">
        <f>"判定値（上部構造評点）は、建物が持っている耐力（壁の強さ、バランス、建物の傷み具合）と、地震に耐えるために必要な耐力（建物の重さ、大きさ、階数、地盤）を比較して求めます。"&amp;CHAR(10)&amp;報告書入力!C122</f>
        <v>#N/A</v>
      </c>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row>
    <row r="80" spans="1:29" ht="17.25" customHeight="1">
      <c r="A80" s="604"/>
      <c r="B80" s="606"/>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row>
    <row r="81" spans="1:29" ht="17.25" customHeight="1">
      <c r="A81" s="605"/>
      <c r="B81" s="607"/>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row>
    <row r="82" spans="1:29" ht="9.75" customHeight="1">
      <c r="A82" s="7"/>
      <c r="B82" s="303"/>
      <c r="C82" s="303"/>
      <c r="D82" s="303"/>
      <c r="E82" s="303"/>
      <c r="F82" s="303"/>
      <c r="G82" s="303"/>
      <c r="H82" s="304"/>
      <c r="I82" s="305"/>
      <c r="J82" s="305"/>
      <c r="K82" s="305"/>
      <c r="L82" s="305"/>
      <c r="M82" s="305"/>
      <c r="N82" s="305"/>
      <c r="O82" s="305"/>
      <c r="P82" s="305"/>
      <c r="Q82" s="305"/>
      <c r="R82" s="305"/>
      <c r="S82" s="305"/>
      <c r="T82" s="305"/>
      <c r="U82" s="305"/>
      <c r="V82" s="305"/>
      <c r="W82" s="305"/>
      <c r="X82" s="306"/>
      <c r="Y82" s="306"/>
      <c r="Z82" s="306"/>
      <c r="AA82" s="306"/>
      <c r="AB82" s="306"/>
      <c r="AC82" s="306"/>
    </row>
    <row r="83" spans="1:29" ht="17.25" customHeight="1">
      <c r="A83" s="547" t="s">
        <v>872</v>
      </c>
      <c r="B83" s="578" t="str">
        <f xml:space="preserve"> 報告書入力!C171</f>
        <v>あなたの家は、耐震診断の結果「倒壊する可能性が高い」と判定されましたので、地震に対して安全な構造となるよう耐震改修工事等を実施されることをお勧めします。</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row>
    <row r="84" spans="1:29" ht="17.25" customHeight="1">
      <c r="A84" s="577"/>
      <c r="B84" s="578"/>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row>
    <row r="85" spans="1:29" ht="16.5" customHeight="1">
      <c r="A85" s="282"/>
      <c r="B85" s="282"/>
      <c r="C85" s="282"/>
      <c r="D85" s="282"/>
      <c r="E85" s="282"/>
      <c r="F85" s="282"/>
      <c r="G85" s="282"/>
      <c r="H85" s="282"/>
      <c r="I85" s="282"/>
      <c r="J85" s="282"/>
      <c r="K85" s="282"/>
      <c r="L85" s="282"/>
      <c r="M85" s="282"/>
      <c r="N85" s="282"/>
      <c r="O85" s="282"/>
      <c r="P85" s="282"/>
      <c r="Q85" s="282"/>
      <c r="R85" s="282"/>
      <c r="S85" s="282"/>
      <c r="T85" s="282"/>
      <c r="U85" s="282"/>
      <c r="V85" s="282"/>
      <c r="W85" s="288"/>
      <c r="X85" s="288"/>
      <c r="Y85" s="288"/>
      <c r="Z85" s="288"/>
      <c r="AA85" s="288"/>
      <c r="AB85" s="288"/>
      <c r="AC85" s="288"/>
    </row>
    <row r="86" spans="1:29" ht="17.25" customHeight="1">
      <c r="A86" s="535" t="s">
        <v>756</v>
      </c>
      <c r="B86" s="536"/>
      <c r="C86" s="536"/>
      <c r="D86" s="536"/>
      <c r="E86" s="536"/>
      <c r="F86" s="536"/>
      <c r="G86" s="536"/>
      <c r="H86" s="536"/>
      <c r="I86" s="536"/>
      <c r="J86" s="536"/>
      <c r="W86" s="7"/>
      <c r="X86" s="7"/>
      <c r="Y86" s="7"/>
      <c r="Z86" s="7"/>
      <c r="AA86" s="7"/>
      <c r="AB86" s="7"/>
      <c r="AC86" s="7"/>
    </row>
    <row r="87" spans="1:29" ht="17.25" customHeight="1">
      <c r="A87" s="536"/>
      <c r="B87" s="536"/>
      <c r="C87" s="536"/>
      <c r="D87" s="536"/>
      <c r="E87" s="536"/>
      <c r="F87" s="536"/>
      <c r="G87" s="536"/>
      <c r="H87" s="536"/>
      <c r="I87" s="536"/>
      <c r="J87" s="536"/>
      <c r="W87" s="7"/>
      <c r="X87" s="7"/>
      <c r="Y87" s="7"/>
      <c r="Z87" s="7"/>
      <c r="AA87" s="7"/>
      <c r="AB87" s="7"/>
      <c r="AC87" s="7"/>
    </row>
    <row r="88" spans="1:29" ht="17.25" customHeight="1">
      <c r="A88" s="579" t="s">
        <v>757</v>
      </c>
      <c r="B88" s="474"/>
      <c r="C88" s="474"/>
      <c r="D88" s="580"/>
      <c r="E88" s="583" t="s">
        <v>758</v>
      </c>
      <c r="F88" s="585">
        <f>報告書入力!C175</f>
        <v>0</v>
      </c>
      <c r="G88" s="586"/>
      <c r="H88" s="586"/>
      <c r="I88" s="586"/>
      <c r="J88" s="586"/>
      <c r="K88" s="586"/>
      <c r="L88" s="586"/>
      <c r="M88" s="586"/>
      <c r="N88" s="586"/>
      <c r="O88" s="586"/>
      <c r="P88" s="586"/>
      <c r="Q88" s="586"/>
      <c r="R88" s="586"/>
      <c r="S88" s="586"/>
      <c r="T88" s="586"/>
      <c r="U88" s="586"/>
      <c r="V88" s="586"/>
      <c r="W88" s="586"/>
      <c r="X88" s="586"/>
      <c r="Y88" s="586"/>
      <c r="Z88" s="586"/>
      <c r="AA88" s="586"/>
      <c r="AB88" s="586"/>
      <c r="AC88" s="587"/>
    </row>
    <row r="89" spans="1:29" ht="17.25" customHeight="1">
      <c r="A89" s="581"/>
      <c r="B89" s="476"/>
      <c r="C89" s="476"/>
      <c r="D89" s="582"/>
      <c r="E89" s="584"/>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9"/>
    </row>
    <row r="90" spans="1:29" ht="17.25" customHeight="1">
      <c r="A90" s="637" t="s">
        <v>670</v>
      </c>
      <c r="B90" s="493"/>
      <c r="C90" s="493"/>
      <c r="D90" s="638"/>
      <c r="E90" s="639" t="s">
        <v>758</v>
      </c>
      <c r="F90" s="640">
        <f>報告書入力!C176</f>
        <v>0</v>
      </c>
      <c r="G90" s="641"/>
      <c r="H90" s="641"/>
      <c r="I90" s="641"/>
      <c r="J90" s="641"/>
      <c r="K90" s="641"/>
      <c r="L90" s="641"/>
      <c r="M90" s="641"/>
      <c r="N90" s="641"/>
      <c r="O90" s="641"/>
      <c r="P90" s="641"/>
      <c r="Q90" s="641"/>
      <c r="R90" s="641"/>
      <c r="S90" s="641"/>
      <c r="T90" s="641"/>
      <c r="U90" s="641"/>
      <c r="V90" s="641"/>
      <c r="W90" s="641"/>
      <c r="X90" s="641"/>
      <c r="Y90" s="641"/>
      <c r="Z90" s="641"/>
      <c r="AA90" s="641"/>
      <c r="AB90" s="641"/>
      <c r="AC90" s="642"/>
    </row>
    <row r="91" spans="1:29" ht="17.25" customHeight="1">
      <c r="A91" s="581"/>
      <c r="B91" s="476"/>
      <c r="C91" s="476"/>
      <c r="D91" s="582"/>
      <c r="E91" s="584"/>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9"/>
    </row>
    <row r="92" spans="1:29" ht="17.25" customHeight="1">
      <c r="A92" s="524" t="s">
        <v>671</v>
      </c>
      <c r="B92" s="522"/>
      <c r="C92" s="522"/>
      <c r="D92" s="643"/>
      <c r="E92" s="319" t="s">
        <v>758</v>
      </c>
      <c r="F92" s="644">
        <f>報告書入力!C177</f>
        <v>0</v>
      </c>
      <c r="G92" s="644"/>
      <c r="H92" s="644"/>
      <c r="I92" s="644"/>
      <c r="J92" s="644"/>
      <c r="K92" s="644"/>
      <c r="L92" s="644"/>
      <c r="M92" s="644"/>
      <c r="N92" s="644"/>
      <c r="O92" s="644"/>
      <c r="P92" s="644"/>
      <c r="Q92" s="644"/>
      <c r="R92" s="644"/>
      <c r="S92" s="644"/>
      <c r="T92" s="644"/>
      <c r="U92" s="644"/>
      <c r="V92" s="644"/>
      <c r="W92" s="644"/>
      <c r="X92" s="644"/>
      <c r="Y92" s="644"/>
      <c r="Z92" s="644"/>
      <c r="AA92" s="644"/>
      <c r="AB92" s="644"/>
      <c r="AC92" s="645"/>
    </row>
    <row r="93" spans="1:29" ht="17.25" customHeight="1">
      <c r="A93" s="637" t="s">
        <v>19</v>
      </c>
      <c r="B93" s="513"/>
      <c r="C93" s="513"/>
      <c r="D93" s="638"/>
      <c r="E93" s="651" t="s">
        <v>758</v>
      </c>
      <c r="F93" s="652" t="e">
        <f>報告書入力!C119</f>
        <v>#N/A</v>
      </c>
      <c r="G93" s="652"/>
      <c r="H93" s="652"/>
      <c r="I93" s="652"/>
      <c r="J93" s="652"/>
      <c r="K93" s="652"/>
      <c r="L93" s="652"/>
      <c r="M93" s="652"/>
      <c r="N93" s="652"/>
      <c r="O93" s="652"/>
      <c r="P93" s="652"/>
      <c r="Q93" s="652"/>
      <c r="R93" s="652"/>
      <c r="S93" s="652"/>
      <c r="T93" s="652"/>
      <c r="U93" s="652"/>
      <c r="V93" s="652"/>
      <c r="W93" s="652"/>
      <c r="X93" s="652"/>
      <c r="Y93" s="652"/>
      <c r="Z93" s="652"/>
      <c r="AA93" s="652"/>
      <c r="AB93" s="652"/>
      <c r="AC93" s="653"/>
    </row>
    <row r="94" spans="1:29" ht="17.25" customHeight="1">
      <c r="A94" s="646"/>
      <c r="B94" s="647"/>
      <c r="C94" s="647"/>
      <c r="D94" s="648"/>
      <c r="E94" s="651"/>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5"/>
    </row>
    <row r="95" spans="1:29" ht="17.25" customHeight="1">
      <c r="A95" s="646"/>
      <c r="B95" s="647"/>
      <c r="C95" s="647"/>
      <c r="D95" s="648"/>
      <c r="E95" s="651" t="s">
        <v>758</v>
      </c>
      <c r="F95" s="654">
        <f>報告書入力!C178</f>
        <v>0</v>
      </c>
      <c r="G95" s="641"/>
      <c r="H95" s="641"/>
      <c r="I95" s="641"/>
      <c r="J95" s="641"/>
      <c r="K95" s="641"/>
      <c r="L95" s="641"/>
      <c r="M95" s="641"/>
      <c r="N95" s="641"/>
      <c r="O95" s="641"/>
      <c r="P95" s="641"/>
      <c r="Q95" s="641"/>
      <c r="R95" s="641"/>
      <c r="S95" s="641"/>
      <c r="T95" s="641"/>
      <c r="U95" s="641"/>
      <c r="V95" s="641"/>
      <c r="W95" s="641"/>
      <c r="X95" s="641"/>
      <c r="Y95" s="641"/>
      <c r="Z95" s="641"/>
      <c r="AA95" s="641"/>
      <c r="AB95" s="641"/>
      <c r="AC95" s="642"/>
    </row>
    <row r="96" spans="1:29" ht="17.25" customHeight="1">
      <c r="A96" s="649"/>
      <c r="B96" s="650"/>
      <c r="C96" s="650"/>
      <c r="D96" s="582"/>
      <c r="E96" s="651"/>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9"/>
    </row>
    <row r="97" spans="1:29" ht="17.25" customHeight="1">
      <c r="A97" s="637" t="s">
        <v>25</v>
      </c>
      <c r="B97" s="493"/>
      <c r="C97" s="493"/>
      <c r="D97" s="638"/>
      <c r="E97" s="639" t="s">
        <v>758</v>
      </c>
      <c r="F97" s="656" t="str">
        <f>報告書入力!AD220</f>
        <v/>
      </c>
      <c r="G97" s="652"/>
      <c r="H97" s="652"/>
      <c r="I97" s="652"/>
      <c r="J97" s="652"/>
      <c r="K97" s="652"/>
      <c r="L97" s="652"/>
      <c r="M97" s="652"/>
      <c r="N97" s="652"/>
      <c r="O97" s="652"/>
      <c r="P97" s="652"/>
      <c r="Q97" s="652"/>
      <c r="R97" s="652"/>
      <c r="S97" s="652"/>
      <c r="T97" s="652"/>
      <c r="U97" s="652"/>
      <c r="V97" s="652"/>
      <c r="W97" s="652"/>
      <c r="X97" s="652"/>
      <c r="Y97" s="652"/>
      <c r="Z97" s="652"/>
      <c r="AA97" s="652"/>
      <c r="AB97" s="652"/>
      <c r="AC97" s="653"/>
    </row>
    <row r="98" spans="1:29" ht="17.25" customHeight="1">
      <c r="A98" s="581"/>
      <c r="B98" s="476"/>
      <c r="C98" s="476"/>
      <c r="D98" s="582"/>
      <c r="E98" s="584"/>
      <c r="F98" s="657"/>
      <c r="G98" s="657"/>
      <c r="H98" s="657"/>
      <c r="I98" s="657"/>
      <c r="J98" s="657"/>
      <c r="K98" s="657"/>
      <c r="L98" s="657"/>
      <c r="M98" s="657"/>
      <c r="N98" s="657"/>
      <c r="O98" s="657"/>
      <c r="P98" s="657"/>
      <c r="Q98" s="657"/>
      <c r="R98" s="657"/>
      <c r="S98" s="657"/>
      <c r="T98" s="657"/>
      <c r="U98" s="657"/>
      <c r="V98" s="657"/>
      <c r="W98" s="657"/>
      <c r="X98" s="657"/>
      <c r="Y98" s="657"/>
      <c r="Z98" s="657"/>
      <c r="AA98" s="657"/>
      <c r="AB98" s="657"/>
      <c r="AC98" s="658"/>
    </row>
    <row r="99" spans="1:29" ht="17.25" customHeight="1">
      <c r="A99" s="637" t="s">
        <v>463</v>
      </c>
      <c r="B99" s="493"/>
      <c r="C99" s="493"/>
      <c r="D99" s="638"/>
      <c r="E99" s="320" t="s">
        <v>843</v>
      </c>
      <c r="F99" s="665" t="s">
        <v>844</v>
      </c>
      <c r="G99" s="666"/>
      <c r="H99" s="666"/>
      <c r="I99" s="666"/>
      <c r="J99" s="666"/>
      <c r="K99" s="666"/>
      <c r="L99" s="666"/>
      <c r="M99" s="666"/>
      <c r="N99" s="666"/>
      <c r="O99" s="666"/>
      <c r="P99" s="666"/>
      <c r="Q99" s="666"/>
      <c r="R99" s="666"/>
      <c r="S99" s="666"/>
      <c r="T99" s="666"/>
      <c r="U99" s="666"/>
      <c r="V99" s="666"/>
      <c r="W99" s="666"/>
      <c r="X99" s="666"/>
      <c r="Y99" s="666"/>
      <c r="Z99" s="666"/>
      <c r="AA99" s="666"/>
      <c r="AB99" s="666"/>
      <c r="AC99" s="667"/>
    </row>
    <row r="100" spans="1:29" ht="17.25" customHeight="1">
      <c r="A100" s="659"/>
      <c r="B100" s="660"/>
      <c r="C100" s="660"/>
      <c r="D100" s="648"/>
      <c r="E100" s="668" t="str">
        <f>IF( 報告書入力!C184="","","・")</f>
        <v/>
      </c>
      <c r="F100" s="640">
        <f>報告書入力!C184</f>
        <v>0</v>
      </c>
      <c r="G100" s="669"/>
      <c r="H100" s="669"/>
      <c r="I100" s="669"/>
      <c r="J100" s="669"/>
      <c r="K100" s="669"/>
      <c r="L100" s="669"/>
      <c r="M100" s="669"/>
      <c r="N100" s="669"/>
      <c r="O100" s="669"/>
      <c r="P100" s="669"/>
      <c r="Q100" s="669"/>
      <c r="R100" s="669"/>
      <c r="S100" s="669"/>
      <c r="T100" s="669"/>
      <c r="U100" s="669"/>
      <c r="V100" s="669"/>
      <c r="W100" s="669"/>
      <c r="X100" s="669"/>
      <c r="Y100" s="669"/>
      <c r="Z100" s="669"/>
      <c r="AA100" s="669"/>
      <c r="AB100" s="669"/>
      <c r="AC100" s="642"/>
    </row>
    <row r="101" spans="1:29" ht="17.25" customHeight="1">
      <c r="A101" s="659"/>
      <c r="B101" s="660"/>
      <c r="C101" s="660"/>
      <c r="D101" s="648"/>
      <c r="E101" s="668"/>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42"/>
    </row>
    <row r="102" spans="1:29" ht="17.25" customHeight="1">
      <c r="A102" s="659"/>
      <c r="B102" s="660"/>
      <c r="C102" s="660"/>
      <c r="D102" s="648"/>
      <c r="E102" s="668"/>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42"/>
    </row>
    <row r="103" spans="1:29" ht="17.25" customHeight="1">
      <c r="A103" s="659"/>
      <c r="B103" s="660"/>
      <c r="C103" s="660"/>
      <c r="D103" s="648"/>
      <c r="E103" s="668"/>
      <c r="F103" s="669"/>
      <c r="G103" s="669"/>
      <c r="H103" s="669"/>
      <c r="I103" s="669"/>
      <c r="J103" s="669"/>
      <c r="K103" s="669"/>
      <c r="L103" s="669"/>
      <c r="M103" s="669"/>
      <c r="N103" s="669"/>
      <c r="O103" s="669"/>
      <c r="P103" s="669"/>
      <c r="Q103" s="669"/>
      <c r="R103" s="669"/>
      <c r="S103" s="669"/>
      <c r="T103" s="669"/>
      <c r="U103" s="669"/>
      <c r="V103" s="669"/>
      <c r="W103" s="669"/>
      <c r="X103" s="669"/>
      <c r="Y103" s="669"/>
      <c r="Z103" s="669"/>
      <c r="AA103" s="669"/>
      <c r="AB103" s="669"/>
      <c r="AC103" s="642"/>
    </row>
    <row r="104" spans="1:29" ht="17.25" customHeight="1">
      <c r="A104" s="661"/>
      <c r="B104" s="539"/>
      <c r="C104" s="539"/>
      <c r="D104" s="648"/>
      <c r="E104" s="670" t="str">
        <f>IF( 報告書入力!$C$12= 報告書入力!$AE$9,"・","")</f>
        <v/>
      </c>
      <c r="F104" s="640" t="str">
        <f>報告書入力!C185</f>
        <v/>
      </c>
      <c r="G104" s="669"/>
      <c r="H104" s="669"/>
      <c r="I104" s="669"/>
      <c r="J104" s="669"/>
      <c r="K104" s="669"/>
      <c r="L104" s="669"/>
      <c r="M104" s="669"/>
      <c r="N104" s="669"/>
      <c r="O104" s="669"/>
      <c r="P104" s="669"/>
      <c r="Q104" s="669"/>
      <c r="R104" s="669"/>
      <c r="S104" s="669"/>
      <c r="T104" s="669"/>
      <c r="U104" s="669"/>
      <c r="V104" s="669"/>
      <c r="W104" s="669"/>
      <c r="X104" s="669"/>
      <c r="Y104" s="669"/>
      <c r="Z104" s="669"/>
      <c r="AA104" s="669"/>
      <c r="AB104" s="669"/>
      <c r="AC104" s="642"/>
    </row>
    <row r="105" spans="1:29" ht="17.25" customHeight="1">
      <c r="A105" s="662"/>
      <c r="B105" s="663"/>
      <c r="C105" s="663"/>
      <c r="D105" s="664"/>
      <c r="E105" s="671"/>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3"/>
    </row>
    <row r="106" spans="1:29" ht="12" customHeight="1">
      <c r="A106" s="291" t="str">
        <f xml:space="preserve"> 報告書入力!C1</f>
        <v>ver.4.1β</v>
      </c>
      <c r="B106" s="292"/>
      <c r="C106" s="292"/>
      <c r="D106" s="292"/>
      <c r="E106" s="292"/>
      <c r="F106" s="292"/>
      <c r="G106" s="292"/>
      <c r="H106" s="292"/>
      <c r="I106" s="292"/>
      <c r="J106" s="292"/>
      <c r="K106" s="292"/>
      <c r="L106" s="292"/>
      <c r="M106" s="292"/>
      <c r="N106" s="292"/>
      <c r="O106" s="290"/>
      <c r="P106" s="290"/>
      <c r="Q106" s="290"/>
      <c r="R106" s="290"/>
      <c r="S106" s="290"/>
      <c r="T106" s="290"/>
      <c r="U106" s="290"/>
      <c r="V106" s="290"/>
      <c r="W106" s="290"/>
      <c r="X106" s="290"/>
      <c r="Y106" s="290"/>
      <c r="Z106" s="290"/>
      <c r="AA106" s="290"/>
      <c r="AB106" s="290"/>
    </row>
    <row r="107" spans="1:29" ht="3.75" customHeight="1">
      <c r="B107" s="292"/>
      <c r="C107" s="292"/>
      <c r="D107" s="292"/>
      <c r="E107" s="293"/>
      <c r="F107" s="293"/>
      <c r="G107" s="293"/>
      <c r="H107" s="293"/>
      <c r="I107" s="293"/>
      <c r="J107" s="293"/>
      <c r="K107" s="293"/>
      <c r="L107" s="293"/>
      <c r="M107" s="293"/>
      <c r="N107" s="293"/>
      <c r="O107" s="294"/>
      <c r="P107" s="294"/>
      <c r="Q107" s="294"/>
      <c r="R107" s="294"/>
      <c r="S107" s="294"/>
      <c r="T107" s="294"/>
      <c r="U107" s="294"/>
      <c r="V107" s="294"/>
      <c r="W107" s="294"/>
      <c r="X107" s="295"/>
      <c r="Y107" s="295"/>
      <c r="Z107" s="295"/>
      <c r="AA107" s="295"/>
      <c r="AB107" s="295"/>
      <c r="AC107" s="321"/>
    </row>
    <row r="108" spans="1:29" ht="17.25" customHeight="1">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505">
        <f>X53</f>
        <v>0</v>
      </c>
      <c r="Y108" s="506"/>
      <c r="Z108" s="506"/>
      <c r="AA108" s="506"/>
      <c r="AB108" s="507" t="s">
        <v>873</v>
      </c>
      <c r="AC108" s="508"/>
    </row>
    <row r="109" spans="1:29" ht="17.25" customHeight="1">
      <c r="A109" s="535" t="s">
        <v>759</v>
      </c>
      <c r="B109" s="537"/>
      <c r="C109" s="537"/>
      <c r="D109" s="537"/>
      <c r="E109" s="537"/>
      <c r="F109" s="537"/>
      <c r="G109" s="537"/>
      <c r="H109" s="537"/>
      <c r="I109" s="537"/>
      <c r="J109" s="537"/>
      <c r="K109" s="537"/>
      <c r="L109" s="537"/>
      <c r="M109" s="537"/>
      <c r="N109" s="537"/>
      <c r="O109" s="674"/>
      <c r="P109" s="675"/>
      <c r="Q109" s="675"/>
      <c r="R109" s="675"/>
      <c r="S109" s="675"/>
      <c r="T109" s="675"/>
      <c r="U109" s="675"/>
      <c r="V109" s="675"/>
      <c r="W109" s="675"/>
      <c r="X109" s="675"/>
      <c r="Y109" s="675"/>
      <c r="Z109" s="675"/>
      <c r="AA109" s="675"/>
      <c r="AB109" s="675"/>
      <c r="AC109" s="675"/>
    </row>
    <row r="110" spans="1:29" ht="17.25" customHeight="1">
      <c r="A110" s="537"/>
      <c r="B110" s="537"/>
      <c r="C110" s="537"/>
      <c r="D110" s="537"/>
      <c r="E110" s="537"/>
      <c r="F110" s="537"/>
      <c r="G110" s="537"/>
      <c r="H110" s="537"/>
      <c r="I110" s="537"/>
      <c r="J110" s="537"/>
      <c r="K110" s="537"/>
      <c r="L110" s="537"/>
      <c r="M110" s="537"/>
      <c r="N110" s="537"/>
      <c r="O110" s="675"/>
      <c r="P110" s="675"/>
      <c r="Q110" s="675"/>
      <c r="R110" s="675"/>
      <c r="S110" s="675"/>
      <c r="T110" s="675"/>
      <c r="U110" s="675"/>
      <c r="V110" s="675"/>
      <c r="W110" s="675"/>
      <c r="X110" s="675"/>
      <c r="Y110" s="675"/>
      <c r="Z110" s="675"/>
      <c r="AA110" s="675"/>
      <c r="AB110" s="675"/>
      <c r="AC110" s="675"/>
    </row>
    <row r="111" spans="1:29" ht="17.25" customHeight="1" thickBot="1">
      <c r="A111" s="7"/>
      <c r="B111" s="7"/>
      <c r="C111" s="7"/>
      <c r="D111" s="7"/>
      <c r="E111" s="7"/>
      <c r="F111" s="7"/>
      <c r="G111" s="7"/>
      <c r="H111" s="7"/>
      <c r="I111" s="7"/>
      <c r="J111" s="7"/>
      <c r="K111" s="7"/>
      <c r="L111" s="7"/>
      <c r="M111" s="7"/>
      <c r="N111" s="7"/>
      <c r="O111" s="323"/>
      <c r="P111" s="323"/>
      <c r="Q111" s="323"/>
      <c r="R111" s="323"/>
      <c r="S111" s="323"/>
      <c r="T111" s="323"/>
      <c r="U111" s="323"/>
      <c r="V111" s="323"/>
      <c r="W111" s="323"/>
      <c r="X111" s="323"/>
      <c r="Y111" s="323"/>
      <c r="Z111" s="323"/>
      <c r="AA111" s="323"/>
      <c r="AB111" s="323"/>
      <c r="AC111" s="323"/>
    </row>
    <row r="112" spans="1:29" ht="17.25" customHeight="1" thickTop="1">
      <c r="A112" s="676" t="s">
        <v>760</v>
      </c>
      <c r="B112" s="549"/>
      <c r="C112" s="549"/>
      <c r="D112" s="549"/>
      <c r="E112" s="549"/>
      <c r="F112" s="549"/>
      <c r="G112" s="537"/>
      <c r="H112" s="537"/>
      <c r="I112" s="324"/>
      <c r="J112" s="325"/>
      <c r="K112" s="677" t="str">
        <f>報告書入力!BC48</f>
        <v>-</v>
      </c>
      <c r="L112" s="551"/>
      <c r="M112" s="551"/>
      <c r="N112" s="551"/>
      <c r="O112" s="678" t="s">
        <v>874</v>
      </c>
      <c r="P112" s="551"/>
      <c r="Q112" s="679" t="s">
        <v>875</v>
      </c>
      <c r="R112" s="551"/>
      <c r="S112" s="680" t="str">
        <f>報告書入力!BC49</f>
        <v>-</v>
      </c>
      <c r="T112" s="551"/>
      <c r="U112" s="551"/>
      <c r="V112" s="551"/>
      <c r="W112" s="678" t="s">
        <v>874</v>
      </c>
      <c r="X112" s="551"/>
      <c r="Y112" s="326"/>
      <c r="Z112" s="327"/>
      <c r="AA112" s="282"/>
      <c r="AB112" s="282"/>
      <c r="AC112" s="282"/>
    </row>
    <row r="113" spans="1:34" ht="17.25" customHeight="1" thickBot="1">
      <c r="A113" s="676"/>
      <c r="B113" s="549"/>
      <c r="C113" s="549"/>
      <c r="D113" s="549"/>
      <c r="E113" s="549"/>
      <c r="F113" s="549"/>
      <c r="G113" s="537"/>
      <c r="H113" s="537"/>
      <c r="I113" s="328"/>
      <c r="J113" s="329"/>
      <c r="K113" s="556"/>
      <c r="L113" s="556"/>
      <c r="M113" s="556"/>
      <c r="N113" s="556"/>
      <c r="O113" s="556"/>
      <c r="P113" s="556"/>
      <c r="Q113" s="556"/>
      <c r="R113" s="556"/>
      <c r="S113" s="556"/>
      <c r="T113" s="556"/>
      <c r="U113" s="556"/>
      <c r="V113" s="556"/>
      <c r="W113" s="556"/>
      <c r="X113" s="556"/>
      <c r="Y113" s="330"/>
      <c r="Z113" s="331"/>
      <c r="AA113" s="282" t="s">
        <v>876</v>
      </c>
      <c r="AB113" s="282"/>
      <c r="AC113" s="282"/>
    </row>
    <row r="114" spans="1:34" ht="3.75" customHeight="1" thickTop="1">
      <c r="A114" s="332"/>
      <c r="B114" s="333"/>
      <c r="C114" s="333"/>
      <c r="D114" s="333"/>
      <c r="E114" s="333"/>
      <c r="F114" s="333"/>
      <c r="G114" s="7"/>
      <c r="H114" s="7"/>
      <c r="I114" s="334"/>
      <c r="J114" s="334"/>
      <c r="K114" s="288"/>
      <c r="L114" s="288"/>
      <c r="M114" s="288"/>
      <c r="N114" s="288"/>
      <c r="O114" s="288"/>
      <c r="P114" s="288"/>
      <c r="Q114" s="288"/>
      <c r="R114" s="288"/>
      <c r="S114" s="288"/>
      <c r="T114" s="288"/>
      <c r="U114" s="288"/>
      <c r="V114" s="288"/>
      <c r="W114" s="288"/>
      <c r="X114" s="288"/>
      <c r="Y114" s="282"/>
      <c r="Z114" s="282"/>
      <c r="AA114" s="282"/>
      <c r="AB114" s="282"/>
      <c r="AC114" s="282"/>
    </row>
    <row r="115" spans="1:34" ht="39.75" customHeight="1">
      <c r="A115" s="333"/>
      <c r="B115" s="335" t="str">
        <f xml:space="preserve"> 報告書入力!AD223</f>
        <v xml:space="preserve"> </v>
      </c>
      <c r="C115" s="681" t="str">
        <f>報告書入力!AE223</f>
        <v xml:space="preserve"> </v>
      </c>
      <c r="D115" s="682"/>
      <c r="E115" s="682"/>
      <c r="F115" s="682"/>
      <c r="G115" s="682"/>
      <c r="H115" s="682"/>
      <c r="I115" s="682"/>
      <c r="J115" s="682"/>
      <c r="K115" s="682"/>
      <c r="L115" s="682"/>
      <c r="M115" s="682"/>
      <c r="N115" s="682"/>
      <c r="O115" s="682"/>
      <c r="P115" s="682"/>
      <c r="Q115" s="682"/>
      <c r="R115" s="682"/>
      <c r="S115" s="682"/>
      <c r="T115" s="682"/>
      <c r="U115" s="682"/>
      <c r="V115" s="682"/>
      <c r="W115" s="682"/>
      <c r="X115" s="682"/>
      <c r="Y115" s="682"/>
      <c r="Z115" s="682"/>
      <c r="AA115" s="682"/>
      <c r="AB115" s="682"/>
      <c r="AC115" s="682"/>
    </row>
    <row r="116" spans="1:34" ht="17.25" customHeight="1">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row>
    <row r="117" spans="1:34" ht="17.25" customHeight="1">
      <c r="A117" s="281" t="s">
        <v>761</v>
      </c>
      <c r="B117" s="322"/>
      <c r="C117" s="322"/>
      <c r="D117" s="322"/>
      <c r="E117" s="322"/>
      <c r="F117" s="322"/>
      <c r="G117" s="322"/>
      <c r="H117" s="322"/>
      <c r="I117" s="322"/>
      <c r="J117" s="337"/>
      <c r="K117" s="337"/>
      <c r="L117" s="337"/>
      <c r="M117" s="337"/>
      <c r="N117" s="337"/>
      <c r="O117" s="337"/>
    </row>
    <row r="118" spans="1:34" ht="17.25" customHeight="1">
      <c r="A118" s="683" t="s">
        <v>762</v>
      </c>
      <c r="B118" s="684"/>
      <c r="C118" s="684"/>
      <c r="D118" s="684"/>
      <c r="E118" s="685"/>
      <c r="F118" s="687" t="s">
        <v>877</v>
      </c>
      <c r="G118" s="688"/>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90"/>
    </row>
    <row r="119" spans="1:34" ht="17.25" customHeight="1">
      <c r="A119" s="686"/>
      <c r="B119" s="684"/>
      <c r="C119" s="684"/>
      <c r="D119" s="684"/>
      <c r="E119" s="685"/>
      <c r="F119" s="691"/>
      <c r="G119" s="692"/>
      <c r="H119" s="692"/>
      <c r="I119" s="692"/>
      <c r="J119" s="692"/>
      <c r="K119" s="692"/>
      <c r="L119" s="692"/>
      <c r="M119" s="692"/>
      <c r="N119" s="692"/>
      <c r="O119" s="692"/>
      <c r="P119" s="692"/>
      <c r="Q119" s="692"/>
      <c r="R119" s="692"/>
      <c r="S119" s="692"/>
      <c r="T119" s="692"/>
      <c r="U119" s="692"/>
      <c r="V119" s="692"/>
      <c r="W119" s="692"/>
      <c r="X119" s="692"/>
      <c r="Y119" s="692"/>
      <c r="Z119" s="692"/>
      <c r="AA119" s="692"/>
      <c r="AB119" s="692"/>
      <c r="AC119" s="693"/>
      <c r="AG119" s="338"/>
      <c r="AH119" s="7"/>
    </row>
    <row r="120" spans="1:34" ht="17.25" customHeight="1">
      <c r="A120" s="694" t="s">
        <v>763</v>
      </c>
      <c r="B120" s="695"/>
      <c r="C120" s="695"/>
      <c r="D120" s="695"/>
      <c r="E120" s="696"/>
      <c r="F120" s="702" t="s">
        <v>764</v>
      </c>
      <c r="G120" s="703"/>
      <c r="H120" s="703"/>
      <c r="I120" s="704" t="s">
        <v>878</v>
      </c>
      <c r="J120" s="703"/>
      <c r="K120" s="704" t="s">
        <v>879</v>
      </c>
      <c r="L120" s="703"/>
      <c r="M120" s="705" t="s">
        <v>765</v>
      </c>
      <c r="N120" s="706"/>
      <c r="O120" s="707"/>
      <c r="P120" s="708" t="str">
        <f>IF( 報告書入力!$C$12= 報告書入力!$AE$8,"枚数",IF( 報告書入力!$C$12= 報告書入力!$AE$9,"箇所数",""))</f>
        <v/>
      </c>
      <c r="Q120" s="709"/>
      <c r="R120" s="709"/>
      <c r="S120" s="710"/>
      <c r="T120" s="704" t="s">
        <v>766</v>
      </c>
      <c r="U120" s="711"/>
      <c r="V120" s="711"/>
      <c r="W120" s="711"/>
      <c r="X120" s="711"/>
      <c r="Y120" s="711"/>
      <c r="Z120" s="711"/>
      <c r="AA120" s="711"/>
      <c r="AB120" s="711"/>
      <c r="AC120" s="712"/>
      <c r="AF120" s="211"/>
      <c r="AG120" s="211"/>
      <c r="AH120" s="339"/>
    </row>
    <row r="121" spans="1:34" ht="17.25" customHeight="1">
      <c r="A121" s="697"/>
      <c r="B121" s="698"/>
      <c r="C121" s="698"/>
      <c r="D121" s="698"/>
      <c r="E121" s="699"/>
      <c r="F121" s="731" t="str">
        <f>IF(報告書入力!$C$12= 報告書入力!$AE$8, 報告書入力!AO170,IF( 報告書入力!$C$12= 報告書入力!$AE$9, 報告書入力!AQ170,""))</f>
        <v/>
      </c>
      <c r="G121" s="732"/>
      <c r="H121" s="732"/>
      <c r="I121" s="735" t="s">
        <v>845</v>
      </c>
      <c r="J121" s="736"/>
      <c r="K121" s="721" t="s">
        <v>880</v>
      </c>
      <c r="L121" s="722"/>
      <c r="M121" s="728">
        <f xml:space="preserve"> 報告書入力!D147</f>
        <v>0</v>
      </c>
      <c r="N121" s="729"/>
      <c r="O121" s="730"/>
      <c r="P121" s="726" t="str">
        <f>IF( 報告書入力!$C$12= 報告書入力!$AE$8, 報告書入力!AO166,IF( 報告書入力!$C$12= 報告書入力!$AE$9, 報告書入力!AQ166,""))</f>
        <v/>
      </c>
      <c r="Q121" s="727"/>
      <c r="R121" s="713" t="str">
        <f>IF( 報告書入力!$C$12= 報告書入力!$AE$8,"枚程度",IF( 報告書入力!$C$12= 報告書入力!$AE$9,"箇所程度",""))</f>
        <v/>
      </c>
      <c r="S121" s="714"/>
      <c r="T121" s="715" t="str">
        <f xml:space="preserve"> 報告書入力!$AR$166</f>
        <v/>
      </c>
      <c r="U121" s="716"/>
      <c r="V121" s="716"/>
      <c r="W121" s="716"/>
      <c r="X121" s="716"/>
      <c r="Y121" s="716"/>
      <c r="Z121" s="716"/>
      <c r="AA121" s="716"/>
      <c r="AB121" s="716"/>
      <c r="AC121" s="717"/>
      <c r="AH121" s="7"/>
    </row>
    <row r="122" spans="1:34" ht="17.25" customHeight="1">
      <c r="A122" s="697"/>
      <c r="B122" s="698"/>
      <c r="C122" s="698"/>
      <c r="D122" s="698"/>
      <c r="E122" s="699"/>
      <c r="F122" s="733"/>
      <c r="G122" s="734"/>
      <c r="H122" s="734"/>
      <c r="I122" s="737"/>
      <c r="J122" s="738"/>
      <c r="K122" s="721" t="s">
        <v>881</v>
      </c>
      <c r="L122" s="722"/>
      <c r="M122" s="728">
        <f xml:space="preserve"> 報告書入力!D148</f>
        <v>0</v>
      </c>
      <c r="N122" s="729"/>
      <c r="O122" s="730"/>
      <c r="P122" s="726" t="str">
        <f>IF( 報告書入力!$C$12= 報告書入力!$AE$8, 報告書入力!AO167,IF( 報告書入力!$C$12= 報告書入力!$AE$9, 報告書入力!AQ167,""))</f>
        <v/>
      </c>
      <c r="Q122" s="727"/>
      <c r="R122" s="713" t="str">
        <f>IF( 報告書入力!$C$12= 報告書入力!$AE$8,"枚程度",IF( 報告書入力!$C$12= 報告書入力!$AE$9,"箇所程度",""))</f>
        <v/>
      </c>
      <c r="S122" s="714"/>
      <c r="T122" s="715" t="str">
        <f xml:space="preserve"> 報告書入力!$AR$167</f>
        <v/>
      </c>
      <c r="U122" s="716"/>
      <c r="V122" s="716"/>
      <c r="W122" s="716"/>
      <c r="X122" s="716"/>
      <c r="Y122" s="716"/>
      <c r="Z122" s="716"/>
      <c r="AA122" s="716"/>
      <c r="AB122" s="716"/>
      <c r="AC122" s="717"/>
      <c r="AH122" s="339"/>
    </row>
    <row r="123" spans="1:34" ht="17.25" customHeight="1">
      <c r="A123" s="697"/>
      <c r="B123" s="698"/>
      <c r="C123" s="698"/>
      <c r="D123" s="698"/>
      <c r="E123" s="699"/>
      <c r="F123" s="733"/>
      <c r="G123" s="734"/>
      <c r="H123" s="734"/>
      <c r="I123" s="735" t="s">
        <v>882</v>
      </c>
      <c r="J123" s="736"/>
      <c r="K123" s="721" t="s">
        <v>883</v>
      </c>
      <c r="L123" s="722"/>
      <c r="M123" s="728">
        <f xml:space="preserve"> 報告書入力!D149</f>
        <v>0</v>
      </c>
      <c r="N123" s="729"/>
      <c r="O123" s="730"/>
      <c r="P123" s="726" t="str">
        <f>IF( 報告書入力!$C$12= 報告書入力!$AE$8, 報告書入力!AO168,IF( 報告書入力!$C$12= 報告書入力!$AE$9, 報告書入力!AQ168,""))</f>
        <v/>
      </c>
      <c r="Q123" s="727"/>
      <c r="R123" s="713" t="str">
        <f>IF( 報告書入力!$C$12= 報告書入力!$AE$8,"枚程度",IF( 報告書入力!$C$12= 報告書入力!$AE$9,"箇所程度",""))</f>
        <v/>
      </c>
      <c r="S123" s="714"/>
      <c r="T123" s="715" t="str">
        <f xml:space="preserve"> 報告書入力!$AR$168</f>
        <v xml:space="preserve"> </v>
      </c>
      <c r="U123" s="716"/>
      <c r="V123" s="716"/>
      <c r="W123" s="716"/>
      <c r="X123" s="716"/>
      <c r="Y123" s="716"/>
      <c r="Z123" s="716"/>
      <c r="AA123" s="716"/>
      <c r="AB123" s="716"/>
      <c r="AC123" s="717"/>
      <c r="AH123" s="7"/>
    </row>
    <row r="124" spans="1:34" ht="17.25" customHeight="1">
      <c r="A124" s="697"/>
      <c r="B124" s="698"/>
      <c r="C124" s="698"/>
      <c r="D124" s="698"/>
      <c r="E124" s="699"/>
      <c r="F124" s="718" t="str">
        <f>IF(報告書入力!$C$12=報告書入力!$AE$8,"枚程度",IF(報告書入力!$C$12=報告書入力!$AE$9,"箇所程度",""))</f>
        <v/>
      </c>
      <c r="G124" s="719"/>
      <c r="H124" s="720"/>
      <c r="I124" s="737"/>
      <c r="J124" s="738"/>
      <c r="K124" s="721" t="s">
        <v>846</v>
      </c>
      <c r="L124" s="722"/>
      <c r="M124" s="723">
        <f xml:space="preserve"> 報告書入力!D150</f>
        <v>0</v>
      </c>
      <c r="N124" s="724"/>
      <c r="O124" s="725"/>
      <c r="P124" s="726" t="str">
        <f>IF( 報告書入力!$C$12= 報告書入力!$AE$8, 報告書入力!AO169,IF( 報告書入力!$C$12= 報告書入力!$AE$9, 報告書入力!AQ169,""))</f>
        <v/>
      </c>
      <c r="Q124" s="727"/>
      <c r="R124" s="713" t="str">
        <f>IF( 報告書入力!$C$12= 報告書入力!$AE$8,"枚程度",IF( 報告書入力!$C$12= 報告書入力!$AE$9,"箇所程度",""))</f>
        <v/>
      </c>
      <c r="S124" s="714"/>
      <c r="T124" s="715" t="str">
        <f xml:space="preserve"> 報告書入力!$AR$169</f>
        <v xml:space="preserve"> </v>
      </c>
      <c r="U124" s="716"/>
      <c r="V124" s="716"/>
      <c r="W124" s="716"/>
      <c r="X124" s="716"/>
      <c r="Y124" s="716"/>
      <c r="Z124" s="716"/>
      <c r="AA124" s="716"/>
      <c r="AB124" s="716"/>
      <c r="AC124" s="717"/>
      <c r="AF124" s="282"/>
      <c r="AH124" s="339"/>
    </row>
    <row r="125" spans="1:34" ht="2.25" customHeight="1">
      <c r="A125" s="697"/>
      <c r="B125" s="698"/>
      <c r="C125" s="698"/>
      <c r="D125" s="698"/>
      <c r="E125" s="699"/>
      <c r="F125" s="739"/>
      <c r="G125" s="514"/>
      <c r="H125" s="514"/>
      <c r="I125" s="514"/>
      <c r="J125" s="514"/>
      <c r="K125" s="514"/>
      <c r="L125" s="514"/>
      <c r="M125" s="514"/>
      <c r="N125" s="514"/>
      <c r="O125" s="514"/>
      <c r="P125" s="514"/>
      <c r="Q125" s="514"/>
      <c r="R125" s="514"/>
      <c r="S125" s="514"/>
      <c r="T125" s="514"/>
      <c r="U125" s="514"/>
      <c r="V125" s="514"/>
      <c r="W125" s="514"/>
      <c r="X125" s="514"/>
      <c r="Y125" s="514"/>
      <c r="Z125" s="514"/>
      <c r="AA125" s="514"/>
      <c r="AB125" s="514"/>
      <c r="AC125" s="740"/>
      <c r="AF125" s="282"/>
      <c r="AG125" s="340"/>
      <c r="AH125" s="339"/>
    </row>
    <row r="126" spans="1:34" ht="17.25" customHeight="1">
      <c r="A126" s="661"/>
      <c r="B126" s="537"/>
      <c r="C126" s="537"/>
      <c r="D126" s="537"/>
      <c r="E126" s="700"/>
      <c r="F126" s="741" t="str">
        <f xml:space="preserve"> 報告書入力!AC229</f>
        <v>※
※</v>
      </c>
      <c r="G126" s="743" t="str">
        <f xml:space="preserve"> 報告書入力!AD229</f>
        <v xml:space="preserve">階別･方向別上部構造評点の最も小さい数値(表中の太文字・斜体)が建物の判定値(P.2に記載)となります。
</v>
      </c>
      <c r="H126" s="744"/>
      <c r="I126" s="744"/>
      <c r="J126" s="744"/>
      <c r="K126" s="744"/>
      <c r="L126" s="744"/>
      <c r="M126" s="744"/>
      <c r="N126" s="744"/>
      <c r="O126" s="744"/>
      <c r="P126" s="744"/>
      <c r="Q126" s="744"/>
      <c r="R126" s="744"/>
      <c r="S126" s="744"/>
      <c r="T126" s="744"/>
      <c r="U126" s="744"/>
      <c r="V126" s="744"/>
      <c r="W126" s="746"/>
      <c r="X126" s="539"/>
      <c r="Y126" s="539"/>
      <c r="Z126" s="539"/>
      <c r="AA126" s="539"/>
      <c r="AB126" s="539"/>
      <c r="AC126" s="700"/>
    </row>
    <row r="127" spans="1:34" ht="17.25" customHeight="1">
      <c r="A127" s="661"/>
      <c r="B127" s="537"/>
      <c r="C127" s="537"/>
      <c r="D127" s="537"/>
      <c r="E127" s="700"/>
      <c r="F127" s="742"/>
      <c r="G127" s="745"/>
      <c r="H127" s="745"/>
      <c r="I127" s="745"/>
      <c r="J127" s="745"/>
      <c r="K127" s="745"/>
      <c r="L127" s="745"/>
      <c r="M127" s="745"/>
      <c r="N127" s="745"/>
      <c r="O127" s="745"/>
      <c r="P127" s="745"/>
      <c r="Q127" s="745"/>
      <c r="R127" s="745"/>
      <c r="S127" s="745"/>
      <c r="T127" s="745"/>
      <c r="U127" s="745"/>
      <c r="V127" s="745"/>
      <c r="W127" s="539"/>
      <c r="X127" s="539"/>
      <c r="Y127" s="539"/>
      <c r="Z127" s="539"/>
      <c r="AA127" s="539"/>
      <c r="AB127" s="539"/>
      <c r="AC127" s="700"/>
    </row>
    <row r="128" spans="1:34" ht="17.25" customHeight="1">
      <c r="A128" s="661"/>
      <c r="B128" s="537"/>
      <c r="C128" s="537"/>
      <c r="D128" s="537"/>
      <c r="E128" s="700"/>
      <c r="F128" s="742"/>
      <c r="G128" s="745"/>
      <c r="H128" s="745"/>
      <c r="I128" s="745"/>
      <c r="J128" s="745"/>
      <c r="K128" s="745"/>
      <c r="L128" s="745"/>
      <c r="M128" s="745"/>
      <c r="N128" s="745"/>
      <c r="O128" s="745"/>
      <c r="P128" s="745"/>
      <c r="Q128" s="745"/>
      <c r="R128" s="745"/>
      <c r="S128" s="745"/>
      <c r="T128" s="745"/>
      <c r="U128" s="745"/>
      <c r="V128" s="745"/>
      <c r="W128" s="539"/>
      <c r="X128" s="539"/>
      <c r="Y128" s="539"/>
      <c r="Z128" s="539"/>
      <c r="AA128" s="539"/>
      <c r="AB128" s="539"/>
      <c r="AC128" s="700"/>
    </row>
    <row r="129" spans="1:29" ht="17.25" customHeight="1">
      <c r="A129" s="661"/>
      <c r="B129" s="539"/>
      <c r="C129" s="539"/>
      <c r="D129" s="539"/>
      <c r="E129" s="700"/>
      <c r="F129" s="742"/>
      <c r="G129" s="744"/>
      <c r="H129" s="744"/>
      <c r="I129" s="744"/>
      <c r="J129" s="744"/>
      <c r="K129" s="744"/>
      <c r="L129" s="744"/>
      <c r="M129" s="744"/>
      <c r="N129" s="744"/>
      <c r="O129" s="744"/>
      <c r="P129" s="744"/>
      <c r="Q129" s="744"/>
      <c r="R129" s="744"/>
      <c r="S129" s="744"/>
      <c r="T129" s="744"/>
      <c r="U129" s="744"/>
      <c r="V129" s="744"/>
      <c r="W129" s="539"/>
      <c r="X129" s="539"/>
      <c r="Y129" s="539"/>
      <c r="Z129" s="539"/>
      <c r="AA129" s="539"/>
      <c r="AB129" s="539"/>
      <c r="AC129" s="700"/>
    </row>
    <row r="130" spans="1:29" ht="17.25" customHeight="1">
      <c r="A130" s="662"/>
      <c r="B130" s="663"/>
      <c r="C130" s="663"/>
      <c r="D130" s="663"/>
      <c r="E130" s="701"/>
      <c r="F130" s="341" t="str">
        <f xml:space="preserve"> 報告書入力!AC233</f>
        <v/>
      </c>
      <c r="G130" s="747" t="str">
        <f xml:space="preserve"> 報告書入力!AD233</f>
        <v/>
      </c>
      <c r="H130" s="748"/>
      <c r="I130" s="748"/>
      <c r="J130" s="748"/>
      <c r="K130" s="748"/>
      <c r="L130" s="748"/>
      <c r="M130" s="748"/>
      <c r="N130" s="748"/>
      <c r="O130" s="748"/>
      <c r="P130" s="748"/>
      <c r="Q130" s="748"/>
      <c r="R130" s="748"/>
      <c r="S130" s="748"/>
      <c r="T130" s="748"/>
      <c r="U130" s="748"/>
      <c r="V130" s="748"/>
      <c r="W130" s="663"/>
      <c r="X130" s="663"/>
      <c r="Y130" s="663"/>
      <c r="Z130" s="663"/>
      <c r="AA130" s="663"/>
      <c r="AB130" s="663"/>
      <c r="AC130" s="701"/>
    </row>
    <row r="131" spans="1:29" ht="17.25" customHeight="1">
      <c r="A131" s="683" t="s">
        <v>767</v>
      </c>
      <c r="B131" s="684"/>
      <c r="C131" s="684"/>
      <c r="D131" s="684"/>
      <c r="E131" s="685"/>
      <c r="F131" s="749" t="str">
        <f xml:space="preserve"> 報告書入力!AD236</f>
        <v xml:space="preserve"> </v>
      </c>
      <c r="G131" s="750"/>
      <c r="H131" s="750"/>
      <c r="I131" s="750"/>
      <c r="J131" s="750"/>
      <c r="K131" s="750"/>
      <c r="L131" s="750"/>
      <c r="M131" s="750"/>
      <c r="N131" s="750"/>
      <c r="O131" s="750"/>
      <c r="P131" s="750"/>
      <c r="Q131" s="750"/>
      <c r="R131" s="750"/>
      <c r="S131" s="750"/>
      <c r="T131" s="750"/>
      <c r="U131" s="750"/>
      <c r="V131" s="750"/>
      <c r="W131" s="750"/>
      <c r="X131" s="750"/>
      <c r="Y131" s="750"/>
      <c r="Z131" s="750"/>
      <c r="AA131" s="750"/>
      <c r="AB131" s="750"/>
      <c r="AC131" s="751"/>
    </row>
    <row r="132" spans="1:29" ht="17.25" customHeight="1">
      <c r="A132" s="683"/>
      <c r="B132" s="684"/>
      <c r="C132" s="684"/>
      <c r="D132" s="684"/>
      <c r="E132" s="685"/>
      <c r="F132" s="752" t="s">
        <v>884</v>
      </c>
      <c r="G132" s="641"/>
      <c r="H132" s="641"/>
      <c r="I132" s="641"/>
      <c r="J132" s="641"/>
      <c r="K132" s="641"/>
      <c r="L132" s="641"/>
      <c r="M132" s="641"/>
      <c r="N132" s="641"/>
      <c r="O132" s="641"/>
      <c r="P132" s="641"/>
      <c r="Q132" s="641"/>
      <c r="R132" s="641"/>
      <c r="S132" s="641"/>
      <c r="T132" s="641"/>
      <c r="U132" s="641"/>
      <c r="V132" s="641"/>
      <c r="W132" s="641"/>
      <c r="X132" s="641"/>
      <c r="Y132" s="641"/>
      <c r="Z132" s="641"/>
      <c r="AA132" s="641"/>
      <c r="AB132" s="641"/>
      <c r="AC132" s="642"/>
    </row>
    <row r="133" spans="1:29" ht="17.25" customHeight="1">
      <c r="A133" s="683"/>
      <c r="B133" s="684"/>
      <c r="C133" s="684"/>
      <c r="D133" s="684"/>
      <c r="E133" s="685"/>
      <c r="F133" s="753"/>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2"/>
    </row>
    <row r="134" spans="1:29" ht="17.25" customHeight="1">
      <c r="A134" s="683"/>
      <c r="B134" s="684"/>
      <c r="C134" s="684"/>
      <c r="D134" s="684"/>
      <c r="E134" s="685"/>
      <c r="F134" s="342"/>
      <c r="G134" s="754" t="s">
        <v>885</v>
      </c>
      <c r="H134" s="755"/>
      <c r="I134" s="755"/>
      <c r="J134" s="755"/>
      <c r="K134" s="514"/>
      <c r="L134" s="756"/>
      <c r="M134" s="754" t="s">
        <v>886</v>
      </c>
      <c r="N134" s="755"/>
      <c r="O134" s="755"/>
      <c r="P134" s="755"/>
      <c r="Q134" s="514"/>
      <c r="R134" s="756"/>
      <c r="S134" s="758" t="s">
        <v>887</v>
      </c>
      <c r="T134" s="759"/>
      <c r="U134" s="759"/>
      <c r="V134" s="759"/>
      <c r="W134" s="514"/>
      <c r="X134" s="756"/>
      <c r="Y134" s="286"/>
      <c r="Z134" s="286"/>
      <c r="AA134" s="286"/>
      <c r="AB134" s="286"/>
      <c r="AC134" s="343"/>
    </row>
    <row r="135" spans="1:29" ht="17.25" customHeight="1">
      <c r="A135" s="683"/>
      <c r="B135" s="684"/>
      <c r="C135" s="684"/>
      <c r="D135" s="684"/>
      <c r="E135" s="685"/>
      <c r="F135" s="342"/>
      <c r="G135" s="760" t="s">
        <v>888</v>
      </c>
      <c r="H135" s="761"/>
      <c r="I135" s="761"/>
      <c r="J135" s="761"/>
      <c r="K135" s="660"/>
      <c r="L135" s="757"/>
      <c r="M135" s="760"/>
      <c r="N135" s="761"/>
      <c r="O135" s="761"/>
      <c r="P135" s="761"/>
      <c r="Q135" s="539"/>
      <c r="R135" s="757"/>
      <c r="S135" s="765" t="str">
        <f xml:space="preserve"> 報告書入力!AE236</f>
        <v>自治体の耐震改修助成制度等を利用できる場合があります</v>
      </c>
      <c r="T135" s="766"/>
      <c r="U135" s="766"/>
      <c r="V135" s="766"/>
      <c r="W135" s="767"/>
      <c r="X135" s="757"/>
      <c r="Y135" s="282"/>
      <c r="Z135" s="282"/>
      <c r="AA135" s="282"/>
      <c r="AB135" s="282"/>
      <c r="AC135" s="344"/>
    </row>
    <row r="136" spans="1:29" ht="17.25" customHeight="1">
      <c r="A136" s="683"/>
      <c r="B136" s="684"/>
      <c r="C136" s="684"/>
      <c r="D136" s="684"/>
      <c r="E136" s="685"/>
      <c r="F136" s="342"/>
      <c r="G136" s="762"/>
      <c r="H136" s="761"/>
      <c r="I136" s="761"/>
      <c r="J136" s="761"/>
      <c r="K136" s="660"/>
      <c r="L136" s="772"/>
      <c r="M136" s="762"/>
      <c r="N136" s="761"/>
      <c r="O136" s="761"/>
      <c r="P136" s="761"/>
      <c r="Q136" s="539"/>
      <c r="R136" s="772"/>
      <c r="S136" s="768"/>
      <c r="T136" s="766"/>
      <c r="U136" s="766"/>
      <c r="V136" s="766"/>
      <c r="W136" s="767"/>
      <c r="X136" s="772"/>
      <c r="Y136" s="282"/>
      <c r="Z136" s="282"/>
      <c r="AA136" s="282"/>
      <c r="AB136" s="282"/>
      <c r="AC136" s="344"/>
    </row>
    <row r="137" spans="1:29" ht="17.25" customHeight="1">
      <c r="A137" s="683"/>
      <c r="B137" s="684"/>
      <c r="C137" s="684"/>
      <c r="D137" s="684"/>
      <c r="E137" s="685"/>
      <c r="F137" s="342"/>
      <c r="G137" s="763"/>
      <c r="H137" s="764"/>
      <c r="I137" s="764"/>
      <c r="J137" s="764"/>
      <c r="K137" s="476"/>
      <c r="L137" s="773"/>
      <c r="M137" s="763"/>
      <c r="N137" s="764"/>
      <c r="O137" s="764"/>
      <c r="P137" s="764"/>
      <c r="Q137" s="515"/>
      <c r="R137" s="773"/>
      <c r="S137" s="769"/>
      <c r="T137" s="770"/>
      <c r="U137" s="770"/>
      <c r="V137" s="770"/>
      <c r="W137" s="771"/>
      <c r="X137" s="773"/>
      <c r="Y137" s="282"/>
      <c r="Z137" s="282"/>
      <c r="AA137" s="282"/>
      <c r="AB137" s="282"/>
      <c r="AC137" s="344"/>
    </row>
    <row r="138" spans="1:29" ht="6" customHeight="1">
      <c r="A138" s="686"/>
      <c r="B138" s="684"/>
      <c r="C138" s="684"/>
      <c r="D138" s="684"/>
      <c r="E138" s="685"/>
      <c r="F138" s="34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344"/>
    </row>
    <row r="139" spans="1:29" ht="17.25" customHeight="1">
      <c r="A139" s="694" t="s">
        <v>768</v>
      </c>
      <c r="B139" s="774"/>
      <c r="C139" s="774"/>
      <c r="D139" s="774"/>
      <c r="E139" s="775"/>
      <c r="F139" s="687" t="s">
        <v>769</v>
      </c>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800"/>
    </row>
    <row r="140" spans="1:29" ht="17.25" customHeight="1">
      <c r="A140" s="776"/>
      <c r="B140" s="777"/>
      <c r="C140" s="777"/>
      <c r="D140" s="777"/>
      <c r="E140" s="778"/>
      <c r="F140" s="801"/>
      <c r="G140" s="802"/>
      <c r="H140" s="802"/>
      <c r="I140" s="802"/>
      <c r="J140" s="802"/>
      <c r="K140" s="802"/>
      <c r="L140" s="802"/>
      <c r="M140" s="802"/>
      <c r="N140" s="802"/>
      <c r="O140" s="802"/>
      <c r="P140" s="802"/>
      <c r="Q140" s="802"/>
      <c r="R140" s="802"/>
      <c r="S140" s="802"/>
      <c r="T140" s="802"/>
      <c r="U140" s="802"/>
      <c r="V140" s="802"/>
      <c r="W140" s="802"/>
      <c r="X140" s="802"/>
      <c r="Y140" s="802"/>
      <c r="Z140" s="802"/>
      <c r="AA140" s="802"/>
      <c r="AB140" s="802"/>
      <c r="AC140" s="803"/>
    </row>
    <row r="141" spans="1:29" ht="17.25" customHeight="1">
      <c r="A141" s="776"/>
      <c r="B141" s="777"/>
      <c r="C141" s="777"/>
      <c r="D141" s="777"/>
      <c r="E141" s="778"/>
      <c r="F141" s="345" t="s">
        <v>834</v>
      </c>
      <c r="G141" s="804" t="s">
        <v>770</v>
      </c>
      <c r="H141" s="804"/>
      <c r="I141" s="804"/>
      <c r="J141" s="804"/>
      <c r="K141" s="804"/>
      <c r="L141" s="804"/>
      <c r="M141" s="804"/>
      <c r="N141" s="804"/>
      <c r="O141" s="804"/>
      <c r="P141" s="804"/>
      <c r="Q141" s="804"/>
      <c r="R141" s="804"/>
      <c r="S141" s="804"/>
      <c r="T141" s="804"/>
      <c r="U141" s="804"/>
      <c r="V141" s="804"/>
      <c r="W141" s="804"/>
      <c r="X141" s="804"/>
      <c r="Y141" s="804"/>
      <c r="Z141" s="804"/>
      <c r="AA141" s="804"/>
      <c r="AB141" s="804"/>
      <c r="AC141" s="805"/>
    </row>
    <row r="142" spans="1:29" ht="17.25" customHeight="1">
      <c r="A142" s="776"/>
      <c r="B142" s="777"/>
      <c r="C142" s="777"/>
      <c r="D142" s="777"/>
      <c r="E142" s="778"/>
      <c r="F142" s="346"/>
      <c r="G142" s="804"/>
      <c r="H142" s="804"/>
      <c r="I142" s="804"/>
      <c r="J142" s="804"/>
      <c r="K142" s="804"/>
      <c r="L142" s="804"/>
      <c r="M142" s="804"/>
      <c r="N142" s="804"/>
      <c r="O142" s="804"/>
      <c r="P142" s="804"/>
      <c r="Q142" s="804"/>
      <c r="R142" s="804"/>
      <c r="S142" s="804"/>
      <c r="T142" s="804"/>
      <c r="U142" s="804"/>
      <c r="V142" s="804"/>
      <c r="W142" s="804"/>
      <c r="X142" s="804"/>
      <c r="Y142" s="804"/>
      <c r="Z142" s="804"/>
      <c r="AA142" s="804"/>
      <c r="AB142" s="804"/>
      <c r="AC142" s="805"/>
    </row>
    <row r="143" spans="1:29" ht="17.25" customHeight="1">
      <c r="A143" s="776"/>
      <c r="B143" s="777"/>
      <c r="C143" s="777"/>
      <c r="D143" s="777"/>
      <c r="E143" s="778"/>
      <c r="F143" s="345"/>
      <c r="G143" s="804"/>
      <c r="H143" s="804"/>
      <c r="I143" s="804"/>
      <c r="J143" s="804"/>
      <c r="K143" s="804"/>
      <c r="L143" s="804"/>
      <c r="M143" s="804"/>
      <c r="N143" s="804"/>
      <c r="O143" s="804"/>
      <c r="P143" s="804"/>
      <c r="Q143" s="804"/>
      <c r="R143" s="804"/>
      <c r="S143" s="804"/>
      <c r="T143" s="804"/>
      <c r="U143" s="804"/>
      <c r="V143" s="804"/>
      <c r="W143" s="804"/>
      <c r="X143" s="804"/>
      <c r="Y143" s="804"/>
      <c r="Z143" s="804"/>
      <c r="AA143" s="804"/>
      <c r="AB143" s="804"/>
      <c r="AC143" s="805"/>
    </row>
    <row r="144" spans="1:29" ht="17.25" customHeight="1">
      <c r="A144" s="776"/>
      <c r="B144" s="777"/>
      <c r="C144" s="777"/>
      <c r="D144" s="777"/>
      <c r="E144" s="778"/>
      <c r="F144" s="345"/>
      <c r="G144" s="804"/>
      <c r="H144" s="804"/>
      <c r="I144" s="804"/>
      <c r="J144" s="804"/>
      <c r="K144" s="804"/>
      <c r="L144" s="804"/>
      <c r="M144" s="804"/>
      <c r="N144" s="804"/>
      <c r="O144" s="804"/>
      <c r="P144" s="804"/>
      <c r="Q144" s="804"/>
      <c r="R144" s="804"/>
      <c r="S144" s="804"/>
      <c r="T144" s="804"/>
      <c r="U144" s="804"/>
      <c r="V144" s="804"/>
      <c r="W144" s="804"/>
      <c r="X144" s="804"/>
      <c r="Y144" s="804"/>
      <c r="Z144" s="804"/>
      <c r="AA144" s="804"/>
      <c r="AB144" s="804"/>
      <c r="AC144" s="805"/>
    </row>
    <row r="145" spans="1:29" ht="17.25" customHeight="1">
      <c r="A145" s="776"/>
      <c r="B145" s="777"/>
      <c r="C145" s="777"/>
      <c r="D145" s="777"/>
      <c r="E145" s="778"/>
      <c r="F145" s="345" t="s">
        <v>834</v>
      </c>
      <c r="G145" s="804" t="s">
        <v>889</v>
      </c>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5"/>
    </row>
    <row r="146" spans="1:29" ht="17.25" customHeight="1">
      <c r="A146" s="776"/>
      <c r="B146" s="777"/>
      <c r="C146" s="777"/>
      <c r="D146" s="777"/>
      <c r="E146" s="778"/>
      <c r="F146" s="345"/>
      <c r="G146" s="804"/>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5"/>
    </row>
    <row r="147" spans="1:29" ht="17.25" customHeight="1">
      <c r="A147" s="776"/>
      <c r="B147" s="777"/>
      <c r="C147" s="777"/>
      <c r="D147" s="777"/>
      <c r="E147" s="778"/>
      <c r="F147" s="345"/>
      <c r="G147" s="804"/>
      <c r="H147" s="804"/>
      <c r="I147" s="804"/>
      <c r="J147" s="804"/>
      <c r="K147" s="804"/>
      <c r="L147" s="804"/>
      <c r="M147" s="804"/>
      <c r="N147" s="804"/>
      <c r="O147" s="804"/>
      <c r="P147" s="804"/>
      <c r="Q147" s="804"/>
      <c r="R147" s="804"/>
      <c r="S147" s="804"/>
      <c r="T147" s="804"/>
      <c r="U147" s="804"/>
      <c r="V147" s="804"/>
      <c r="W147" s="804"/>
      <c r="X147" s="804"/>
      <c r="Y147" s="804"/>
      <c r="Z147" s="804"/>
      <c r="AA147" s="804"/>
      <c r="AB147" s="804"/>
      <c r="AC147" s="805"/>
    </row>
    <row r="148" spans="1:29" ht="17.25" customHeight="1">
      <c r="A148" s="776"/>
      <c r="B148" s="777"/>
      <c r="C148" s="777"/>
      <c r="D148" s="777"/>
      <c r="E148" s="778"/>
      <c r="F148" s="806" t="s">
        <v>890</v>
      </c>
      <c r="G148" s="809" t="s">
        <v>847</v>
      </c>
      <c r="H148" s="810"/>
      <c r="I148" s="810"/>
      <c r="J148" s="810"/>
      <c r="K148" s="810"/>
      <c r="L148" s="810"/>
      <c r="M148" s="810"/>
      <c r="N148" s="810"/>
      <c r="O148" s="810"/>
      <c r="P148" s="810"/>
      <c r="Q148" s="810"/>
      <c r="R148" s="810"/>
      <c r="S148" s="810"/>
      <c r="T148" s="810"/>
      <c r="U148" s="810"/>
      <c r="V148" s="810"/>
      <c r="W148" s="810"/>
      <c r="X148" s="810"/>
      <c r="Y148" s="810"/>
      <c r="Z148" s="810"/>
      <c r="AA148" s="810"/>
      <c r="AB148" s="810"/>
      <c r="AC148" s="811"/>
    </row>
    <row r="149" spans="1:29" ht="17.25" customHeight="1">
      <c r="A149" s="776"/>
      <c r="B149" s="777"/>
      <c r="C149" s="777"/>
      <c r="D149" s="777"/>
      <c r="E149" s="778"/>
      <c r="F149" s="807"/>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1"/>
    </row>
    <row r="150" spans="1:29" ht="17.25" customHeight="1">
      <c r="A150" s="776"/>
      <c r="B150" s="777"/>
      <c r="C150" s="777"/>
      <c r="D150" s="777"/>
      <c r="E150" s="778"/>
      <c r="F150" s="807"/>
      <c r="G150" s="810"/>
      <c r="H150" s="810"/>
      <c r="I150" s="810"/>
      <c r="J150" s="810"/>
      <c r="K150" s="810"/>
      <c r="L150" s="810"/>
      <c r="M150" s="810"/>
      <c r="N150" s="810"/>
      <c r="O150" s="810"/>
      <c r="P150" s="810"/>
      <c r="Q150" s="810"/>
      <c r="R150" s="810"/>
      <c r="S150" s="810"/>
      <c r="T150" s="810"/>
      <c r="U150" s="810"/>
      <c r="V150" s="810"/>
      <c r="W150" s="810"/>
      <c r="X150" s="810"/>
      <c r="Y150" s="810"/>
      <c r="Z150" s="810"/>
      <c r="AA150" s="810"/>
      <c r="AB150" s="810"/>
      <c r="AC150" s="811"/>
    </row>
    <row r="151" spans="1:29" ht="17.25" customHeight="1">
      <c r="A151" s="797"/>
      <c r="B151" s="798"/>
      <c r="C151" s="798"/>
      <c r="D151" s="798"/>
      <c r="E151" s="799"/>
      <c r="F151" s="808"/>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3"/>
    </row>
    <row r="152" spans="1:29" ht="17.25" customHeight="1">
      <c r="A152" s="694" t="s">
        <v>848</v>
      </c>
      <c r="B152" s="774"/>
      <c r="C152" s="774"/>
      <c r="D152" s="774"/>
      <c r="E152" s="775"/>
      <c r="F152" s="345" t="s">
        <v>834</v>
      </c>
      <c r="G152" s="783" t="s">
        <v>771</v>
      </c>
      <c r="H152" s="783"/>
      <c r="I152" s="783"/>
      <c r="J152" s="783"/>
      <c r="K152" s="783"/>
      <c r="L152" s="783"/>
      <c r="M152" s="783"/>
      <c r="N152" s="783"/>
      <c r="O152" s="783"/>
      <c r="P152" s="783"/>
      <c r="Q152" s="783"/>
      <c r="R152" s="783"/>
      <c r="S152" s="783"/>
      <c r="T152" s="783"/>
      <c r="U152" s="783"/>
      <c r="V152" s="783"/>
      <c r="W152" s="783"/>
      <c r="X152" s="783"/>
      <c r="Y152" s="783"/>
      <c r="Z152" s="783"/>
      <c r="AA152" s="783"/>
      <c r="AB152" s="783"/>
      <c r="AC152" s="784"/>
    </row>
    <row r="153" spans="1:29" ht="17.25" customHeight="1">
      <c r="A153" s="776"/>
      <c r="B153" s="777"/>
      <c r="C153" s="777"/>
      <c r="D153" s="777"/>
      <c r="E153" s="778"/>
      <c r="F153" s="345"/>
      <c r="G153" s="785"/>
      <c r="H153" s="785"/>
      <c r="I153" s="785"/>
      <c r="J153" s="785"/>
      <c r="K153" s="785"/>
      <c r="L153" s="785"/>
      <c r="M153" s="785"/>
      <c r="N153" s="785"/>
      <c r="O153" s="785"/>
      <c r="P153" s="785"/>
      <c r="Q153" s="785"/>
      <c r="R153" s="785"/>
      <c r="S153" s="785"/>
      <c r="T153" s="785"/>
      <c r="U153" s="785"/>
      <c r="V153" s="785"/>
      <c r="W153" s="785"/>
      <c r="X153" s="785"/>
      <c r="Y153" s="785"/>
      <c r="Z153" s="785"/>
      <c r="AA153" s="785"/>
      <c r="AB153" s="785"/>
      <c r="AC153" s="786"/>
    </row>
    <row r="154" spans="1:29" ht="17.25" customHeight="1">
      <c r="A154" s="776"/>
      <c r="B154" s="779"/>
      <c r="C154" s="779"/>
      <c r="D154" s="779"/>
      <c r="E154" s="778"/>
      <c r="F154" s="787" t="s">
        <v>849</v>
      </c>
      <c r="G154" s="789" t="s">
        <v>891</v>
      </c>
      <c r="H154" s="790"/>
      <c r="I154" s="790"/>
      <c r="J154" s="790"/>
      <c r="K154" s="790"/>
      <c r="L154" s="790"/>
      <c r="M154" s="790"/>
      <c r="N154" s="790"/>
      <c r="O154" s="790"/>
      <c r="P154" s="790"/>
      <c r="Q154" s="790"/>
      <c r="R154" s="790"/>
      <c r="S154" s="790"/>
      <c r="T154" s="790"/>
      <c r="U154" s="790"/>
      <c r="V154" s="790"/>
      <c r="W154" s="790"/>
      <c r="X154" s="790"/>
      <c r="Y154" s="790"/>
      <c r="Z154" s="790"/>
      <c r="AA154" s="790"/>
      <c r="AB154" s="790"/>
      <c r="AC154" s="791"/>
    </row>
    <row r="155" spans="1:29" ht="17.25" customHeight="1">
      <c r="A155" s="776"/>
      <c r="B155" s="779"/>
      <c r="C155" s="779"/>
      <c r="D155" s="779"/>
      <c r="E155" s="778"/>
      <c r="F155" s="788"/>
      <c r="G155" s="792"/>
      <c r="H155" s="792"/>
      <c r="I155" s="792"/>
      <c r="J155" s="792"/>
      <c r="K155" s="792"/>
      <c r="L155" s="792"/>
      <c r="M155" s="792"/>
      <c r="N155" s="792"/>
      <c r="O155" s="792"/>
      <c r="P155" s="792"/>
      <c r="Q155" s="792"/>
      <c r="R155" s="792"/>
      <c r="S155" s="792"/>
      <c r="T155" s="792"/>
      <c r="U155" s="792"/>
      <c r="V155" s="792"/>
      <c r="W155" s="792"/>
      <c r="X155" s="792"/>
      <c r="Y155" s="792"/>
      <c r="Z155" s="792"/>
      <c r="AA155" s="792"/>
      <c r="AB155" s="792"/>
      <c r="AC155" s="791"/>
    </row>
    <row r="156" spans="1:29" ht="17.25" customHeight="1">
      <c r="A156" s="776"/>
      <c r="B156" s="779"/>
      <c r="C156" s="779"/>
      <c r="D156" s="779"/>
      <c r="E156" s="778"/>
      <c r="F156" s="788"/>
      <c r="G156" s="792"/>
      <c r="H156" s="792"/>
      <c r="I156" s="792"/>
      <c r="J156" s="792"/>
      <c r="K156" s="792"/>
      <c r="L156" s="792"/>
      <c r="M156" s="792"/>
      <c r="N156" s="792"/>
      <c r="O156" s="792"/>
      <c r="P156" s="792"/>
      <c r="Q156" s="792"/>
      <c r="R156" s="792"/>
      <c r="S156" s="792"/>
      <c r="T156" s="792"/>
      <c r="U156" s="792"/>
      <c r="V156" s="792"/>
      <c r="W156" s="792"/>
      <c r="X156" s="792"/>
      <c r="Y156" s="792"/>
      <c r="Z156" s="792"/>
      <c r="AA156" s="792"/>
      <c r="AB156" s="792"/>
      <c r="AC156" s="791"/>
    </row>
    <row r="157" spans="1:29" ht="17.25" customHeight="1">
      <c r="A157" s="776"/>
      <c r="B157" s="779"/>
      <c r="C157" s="779"/>
      <c r="D157" s="779"/>
      <c r="E157" s="778"/>
      <c r="F157" s="787" t="s">
        <v>892</v>
      </c>
      <c r="G157" s="794" t="s">
        <v>893</v>
      </c>
      <c r="H157" s="795"/>
      <c r="I157" s="795"/>
      <c r="J157" s="795"/>
      <c r="K157" s="795"/>
      <c r="L157" s="795"/>
      <c r="M157" s="795"/>
      <c r="N157" s="795"/>
      <c r="O157" s="795"/>
      <c r="P157" s="795"/>
      <c r="Q157" s="795"/>
      <c r="R157" s="795"/>
      <c r="S157" s="795"/>
      <c r="T157" s="795"/>
      <c r="U157" s="795"/>
      <c r="V157" s="795"/>
      <c r="W157" s="795"/>
      <c r="X157" s="795"/>
      <c r="Y157" s="795"/>
      <c r="Z157" s="795"/>
      <c r="AA157" s="795"/>
      <c r="AB157" s="795"/>
      <c r="AC157" s="796"/>
    </row>
    <row r="158" spans="1:29" ht="17.25" customHeight="1">
      <c r="A158" s="776"/>
      <c r="B158" s="779"/>
      <c r="C158" s="779"/>
      <c r="D158" s="779"/>
      <c r="E158" s="778"/>
      <c r="F158" s="788"/>
      <c r="G158" s="795"/>
      <c r="H158" s="795"/>
      <c r="I158" s="795"/>
      <c r="J158" s="795"/>
      <c r="K158" s="795"/>
      <c r="L158" s="795"/>
      <c r="M158" s="795"/>
      <c r="N158" s="795"/>
      <c r="O158" s="795"/>
      <c r="P158" s="795"/>
      <c r="Q158" s="795"/>
      <c r="R158" s="795"/>
      <c r="S158" s="795"/>
      <c r="T158" s="795"/>
      <c r="U158" s="795"/>
      <c r="V158" s="795"/>
      <c r="W158" s="795"/>
      <c r="X158" s="795"/>
      <c r="Y158" s="795"/>
      <c r="Z158" s="795"/>
      <c r="AA158" s="795"/>
      <c r="AB158" s="795"/>
      <c r="AC158" s="796"/>
    </row>
    <row r="159" spans="1:29" ht="17.25" customHeight="1">
      <c r="A159" s="780"/>
      <c r="B159" s="781"/>
      <c r="C159" s="781"/>
      <c r="D159" s="781"/>
      <c r="E159" s="782"/>
      <c r="F159" s="793"/>
      <c r="G159" s="692"/>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3"/>
    </row>
    <row r="160" spans="1:29" ht="17.25" customHeight="1">
      <c r="A160" s="347"/>
      <c r="B160" s="347"/>
      <c r="C160" s="347"/>
      <c r="D160" s="347"/>
      <c r="E160" s="347"/>
      <c r="F160" s="348"/>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row>
    <row r="161" spans="1:29" ht="12" customHeight="1">
      <c r="A161" s="291" t="str">
        <f xml:space="preserve"> 報告書入力!C1</f>
        <v>ver.4.1β</v>
      </c>
      <c r="B161" s="292"/>
      <c r="C161" s="292"/>
      <c r="D161" s="292"/>
      <c r="E161" s="292"/>
      <c r="F161" s="292"/>
      <c r="G161" s="292"/>
      <c r="H161" s="292"/>
      <c r="I161" s="292"/>
      <c r="J161" s="292"/>
      <c r="K161" s="292"/>
      <c r="L161" s="292"/>
      <c r="M161" s="292"/>
      <c r="N161" s="292"/>
      <c r="O161" s="290"/>
      <c r="P161" s="290"/>
      <c r="Q161" s="290"/>
      <c r="R161" s="290"/>
      <c r="S161" s="290"/>
      <c r="T161" s="290"/>
      <c r="U161" s="290"/>
      <c r="V161" s="290"/>
      <c r="W161" s="290"/>
      <c r="X161" s="290"/>
      <c r="Y161" s="290"/>
      <c r="Z161" s="290"/>
      <c r="AA161" s="290"/>
      <c r="AB161" s="290"/>
    </row>
    <row r="162" spans="1:29" ht="3.75" customHeight="1">
      <c r="B162" s="292"/>
      <c r="C162" s="292"/>
      <c r="D162" s="292"/>
      <c r="E162" s="292"/>
      <c r="F162" s="292"/>
      <c r="G162" s="292"/>
      <c r="H162" s="292"/>
      <c r="I162" s="292"/>
      <c r="J162" s="292"/>
      <c r="K162" s="292"/>
      <c r="L162" s="292"/>
      <c r="M162" s="292"/>
      <c r="N162" s="292"/>
      <c r="O162" s="290"/>
      <c r="P162" s="290"/>
      <c r="Q162" s="290"/>
      <c r="R162" s="290"/>
      <c r="S162" s="290"/>
      <c r="T162" s="290"/>
      <c r="U162" s="290"/>
      <c r="V162" s="290"/>
      <c r="W162" s="290"/>
      <c r="X162" s="350"/>
      <c r="Y162" s="350"/>
      <c r="Z162" s="350"/>
      <c r="AA162" s="350"/>
      <c r="AB162" s="350"/>
    </row>
    <row r="163" spans="1:29" ht="17.25" customHeight="1">
      <c r="A163" s="322"/>
      <c r="B163" s="322"/>
      <c r="C163" s="322"/>
      <c r="D163" s="322"/>
      <c r="E163" s="322"/>
      <c r="F163" s="322"/>
      <c r="G163" s="322"/>
      <c r="H163" s="322"/>
      <c r="I163" s="322"/>
      <c r="J163" s="322"/>
      <c r="K163" s="322"/>
      <c r="L163" s="322"/>
      <c r="M163" s="322"/>
      <c r="N163" s="322"/>
      <c r="O163" s="322"/>
      <c r="P163" s="322"/>
      <c r="Q163" s="322"/>
      <c r="R163" s="322"/>
      <c r="S163" s="322"/>
      <c r="T163" s="322"/>
      <c r="U163" s="322"/>
      <c r="V163" s="322"/>
      <c r="W163" s="322"/>
      <c r="X163" s="505">
        <f>X53</f>
        <v>0</v>
      </c>
      <c r="Y163" s="506"/>
      <c r="Z163" s="506"/>
      <c r="AA163" s="506"/>
      <c r="AB163" s="507" t="s">
        <v>894</v>
      </c>
      <c r="AC163" s="508"/>
    </row>
    <row r="164" spans="1:29" ht="17.25" customHeight="1">
      <c r="A164" s="837" t="s">
        <v>772</v>
      </c>
      <c r="B164" s="838"/>
      <c r="C164" s="838"/>
      <c r="D164" s="838"/>
      <c r="E164" s="838"/>
      <c r="F164" s="838"/>
      <c r="G164" s="838"/>
      <c r="H164" s="838"/>
      <c r="I164" s="838"/>
      <c r="J164" s="838"/>
      <c r="K164" s="838"/>
      <c r="L164" s="838"/>
      <c r="M164" s="838"/>
      <c r="N164" s="537"/>
      <c r="O164" s="537"/>
      <c r="P164" s="537"/>
      <c r="Q164" s="537"/>
    </row>
    <row r="165" spans="1:29" ht="17.25" customHeight="1">
      <c r="A165" s="838"/>
      <c r="B165" s="838"/>
      <c r="C165" s="838"/>
      <c r="D165" s="838"/>
      <c r="E165" s="838"/>
      <c r="F165" s="838"/>
      <c r="G165" s="838"/>
      <c r="H165" s="838"/>
      <c r="I165" s="838"/>
      <c r="J165" s="838"/>
      <c r="K165" s="838"/>
      <c r="L165" s="838"/>
      <c r="M165" s="838"/>
      <c r="N165" s="537"/>
      <c r="O165" s="537"/>
      <c r="P165" s="537"/>
      <c r="Q165" s="537"/>
    </row>
    <row r="166" spans="1:29" ht="15" customHeight="1">
      <c r="A166" s="351"/>
      <c r="B166" s="351"/>
      <c r="C166" s="351"/>
      <c r="D166" s="351"/>
      <c r="E166" s="351"/>
      <c r="F166" s="351"/>
      <c r="G166" s="351"/>
      <c r="H166" s="351"/>
      <c r="I166" s="351"/>
      <c r="J166" s="351"/>
      <c r="K166" s="351"/>
      <c r="L166" s="351"/>
      <c r="M166" s="351"/>
      <c r="N166" s="7"/>
      <c r="O166" s="7"/>
      <c r="P166" s="7"/>
      <c r="Q166" s="7"/>
    </row>
    <row r="167" spans="1:29" ht="17.25" customHeight="1">
      <c r="A167" s="281" t="s">
        <v>773</v>
      </c>
      <c r="N167" s="352"/>
      <c r="O167" s="352"/>
      <c r="P167" s="352"/>
      <c r="Q167" s="352"/>
      <c r="R167" s="282"/>
      <c r="S167" s="282"/>
      <c r="T167" s="282"/>
      <c r="U167" s="282"/>
      <c r="V167" s="282"/>
      <c r="W167" s="282"/>
      <c r="X167" s="282"/>
      <c r="Y167" s="282"/>
      <c r="Z167" s="282"/>
      <c r="AA167" s="282"/>
      <c r="AB167" s="282"/>
      <c r="AC167" s="282"/>
    </row>
    <row r="168" spans="1:29" ht="17.25" customHeight="1">
      <c r="A168" s="839" t="s">
        <v>17</v>
      </c>
      <c r="B168" s="842" t="s">
        <v>189</v>
      </c>
      <c r="C168" s="843"/>
      <c r="D168" s="843"/>
      <c r="E168" s="844" t="str">
        <f xml:space="preserve"> 報告書入力!$C$21</f>
        <v/>
      </c>
      <c r="F168" s="844"/>
      <c r="G168" s="844"/>
      <c r="H168" s="844"/>
      <c r="I168" s="844"/>
      <c r="J168" s="844"/>
      <c r="K168" s="844"/>
      <c r="L168" s="844"/>
      <c r="M168" s="844"/>
      <c r="N168" s="844"/>
      <c r="O168" s="845"/>
      <c r="P168" s="846" t="s">
        <v>18</v>
      </c>
      <c r="Q168" s="849" t="s">
        <v>774</v>
      </c>
      <c r="R168" s="481"/>
      <c r="S168" s="850"/>
      <c r="T168" s="851">
        <f xml:space="preserve"> 報告書入力!$C$23</f>
        <v>0</v>
      </c>
      <c r="U168" s="852"/>
      <c r="V168" s="852"/>
      <c r="W168" s="852"/>
      <c r="X168" s="852"/>
      <c r="Y168" s="852"/>
      <c r="Z168" s="852"/>
      <c r="AA168" s="852"/>
      <c r="AB168" s="852"/>
      <c r="AC168" s="853"/>
    </row>
    <row r="169" spans="1:29" ht="17.25" customHeight="1">
      <c r="A169" s="840"/>
      <c r="B169" s="854" t="s">
        <v>76</v>
      </c>
      <c r="C169" s="855"/>
      <c r="D169" s="855"/>
      <c r="E169" s="814">
        <f xml:space="preserve"> 報告書入力!$C$20</f>
        <v>0</v>
      </c>
      <c r="F169" s="814"/>
      <c r="G169" s="814"/>
      <c r="H169" s="814"/>
      <c r="I169" s="814"/>
      <c r="J169" s="814"/>
      <c r="K169" s="814"/>
      <c r="L169" s="814"/>
      <c r="M169" s="814"/>
      <c r="N169" s="814"/>
      <c r="O169" s="815"/>
      <c r="P169" s="847"/>
      <c r="Q169" s="816" t="s">
        <v>775</v>
      </c>
      <c r="R169" s="817"/>
      <c r="S169" s="817"/>
      <c r="T169" s="818">
        <f xml:space="preserve"> 報告書入力!$C$24</f>
        <v>0</v>
      </c>
      <c r="U169" s="818"/>
      <c r="V169" s="818"/>
      <c r="W169" s="818"/>
      <c r="X169" s="818"/>
      <c r="Y169" s="818"/>
      <c r="Z169" s="818"/>
      <c r="AA169" s="818"/>
      <c r="AB169" s="818"/>
      <c r="AC169" s="819"/>
    </row>
    <row r="170" spans="1:29" ht="17.25" customHeight="1">
      <c r="A170" s="840"/>
      <c r="B170" s="820" t="s">
        <v>775</v>
      </c>
      <c r="C170" s="821"/>
      <c r="D170" s="822"/>
      <c r="E170" s="826">
        <f xml:space="preserve"> 報告書入力!$C$22</f>
        <v>0</v>
      </c>
      <c r="F170" s="827"/>
      <c r="G170" s="827"/>
      <c r="H170" s="827"/>
      <c r="I170" s="827"/>
      <c r="J170" s="827"/>
      <c r="K170" s="827"/>
      <c r="L170" s="827"/>
      <c r="M170" s="827"/>
      <c r="N170" s="827"/>
      <c r="O170" s="827"/>
      <c r="P170" s="847"/>
      <c r="Q170" s="830" t="s">
        <v>3</v>
      </c>
      <c r="R170" s="831"/>
      <c r="S170" s="831"/>
      <c r="T170" s="833">
        <f xml:space="preserve"> 報告書入力!D116</f>
        <v>0</v>
      </c>
      <c r="U170" s="833"/>
      <c r="V170" s="833"/>
      <c r="W170" s="833"/>
      <c r="X170" s="833"/>
      <c r="Y170" s="833"/>
      <c r="Z170" s="833"/>
      <c r="AA170" s="833"/>
      <c r="AB170" s="833"/>
      <c r="AC170" s="834"/>
    </row>
    <row r="171" spans="1:29" ht="17.25" customHeight="1">
      <c r="A171" s="841"/>
      <c r="B171" s="823"/>
      <c r="C171" s="824"/>
      <c r="D171" s="825"/>
      <c r="E171" s="828"/>
      <c r="F171" s="829"/>
      <c r="G171" s="829"/>
      <c r="H171" s="829"/>
      <c r="I171" s="829"/>
      <c r="J171" s="829"/>
      <c r="K171" s="829"/>
      <c r="L171" s="829"/>
      <c r="M171" s="829"/>
      <c r="N171" s="829"/>
      <c r="O171" s="829"/>
      <c r="P171" s="848"/>
      <c r="Q171" s="832"/>
      <c r="R171" s="832"/>
      <c r="S171" s="832"/>
      <c r="T171" s="835"/>
      <c r="U171" s="835"/>
      <c r="V171" s="835"/>
      <c r="W171" s="835"/>
      <c r="X171" s="835"/>
      <c r="Y171" s="835"/>
      <c r="Z171" s="835"/>
      <c r="AA171" s="835"/>
      <c r="AB171" s="835"/>
      <c r="AC171" s="836"/>
    </row>
    <row r="172" spans="1:29" ht="17.25" customHeight="1">
      <c r="A172" s="856" t="s">
        <v>19</v>
      </c>
      <c r="B172" s="817"/>
      <c r="C172" s="817"/>
      <c r="D172" s="817"/>
      <c r="E172" s="857">
        <f xml:space="preserve"> 報告書入力!$C$25</f>
        <v>0</v>
      </c>
      <c r="F172" s="858"/>
      <c r="G172" s="858"/>
      <c r="H172" s="858"/>
      <c r="I172" s="858"/>
      <c r="J172" s="858"/>
      <c r="K172" s="858"/>
      <c r="L172" s="858"/>
      <c r="M172" s="858"/>
      <c r="N172" s="858"/>
      <c r="O172" s="858"/>
      <c r="P172" s="859"/>
      <c r="Q172" s="859"/>
      <c r="R172" s="859"/>
      <c r="S172" s="859"/>
      <c r="T172" s="859"/>
      <c r="U172" s="859"/>
      <c r="V172" s="859"/>
      <c r="W172" s="859"/>
      <c r="X172" s="859"/>
      <c r="Y172" s="859"/>
      <c r="Z172" s="859"/>
      <c r="AA172" s="859"/>
      <c r="AB172" s="859"/>
      <c r="AC172" s="860"/>
    </row>
    <row r="173" spans="1:29" ht="17.25" customHeight="1">
      <c r="A173" s="856" t="s">
        <v>235</v>
      </c>
      <c r="B173" s="817"/>
      <c r="C173" s="817"/>
      <c r="D173" s="817"/>
      <c r="E173" s="857">
        <f xml:space="preserve"> 報告書入力!$C$26</f>
        <v>0</v>
      </c>
      <c r="F173" s="858"/>
      <c r="G173" s="858"/>
      <c r="H173" s="858"/>
      <c r="I173" s="858"/>
      <c r="J173" s="858"/>
      <c r="K173" s="858"/>
      <c r="L173" s="858"/>
      <c r="M173" s="858"/>
      <c r="N173" s="858"/>
      <c r="O173" s="858"/>
      <c r="P173" s="859"/>
      <c r="Q173" s="859"/>
      <c r="R173" s="859"/>
      <c r="S173" s="859"/>
      <c r="T173" s="859"/>
      <c r="U173" s="859"/>
      <c r="V173" s="859"/>
      <c r="W173" s="859"/>
      <c r="X173" s="859"/>
      <c r="Y173" s="859"/>
      <c r="Z173" s="859"/>
      <c r="AA173" s="859"/>
      <c r="AB173" s="859"/>
      <c r="AC173" s="860"/>
    </row>
    <row r="174" spans="1:29" ht="17.25" customHeight="1">
      <c r="A174" s="856" t="s">
        <v>776</v>
      </c>
      <c r="B174" s="854"/>
      <c r="C174" s="854"/>
      <c r="D174" s="854"/>
      <c r="E174" s="854" t="s">
        <v>850</v>
      </c>
      <c r="F174" s="861"/>
      <c r="G174" s="857">
        <f xml:space="preserve"> 報告書入力!$C$27</f>
        <v>0</v>
      </c>
      <c r="H174" s="859"/>
      <c r="I174" s="859"/>
      <c r="J174" s="859"/>
      <c r="K174" s="859"/>
      <c r="L174" s="859"/>
      <c r="M174" s="859"/>
      <c r="N174" s="859"/>
      <c r="O174" s="862"/>
      <c r="P174" s="854" t="s">
        <v>197</v>
      </c>
      <c r="Q174" s="854"/>
      <c r="R174" s="863">
        <f xml:space="preserve"> 報告書入力!$C$28</f>
        <v>0</v>
      </c>
      <c r="S174" s="864"/>
      <c r="T174" s="865"/>
      <c r="U174" s="865"/>
      <c r="V174" s="865"/>
      <c r="W174" s="865"/>
      <c r="X174" s="865"/>
      <c r="Y174" s="865"/>
      <c r="Z174" s="865"/>
      <c r="AA174" s="865"/>
      <c r="AB174" s="865"/>
      <c r="AC174" s="866"/>
    </row>
    <row r="175" spans="1:29" ht="17.25" customHeight="1">
      <c r="A175" s="856" t="s">
        <v>255</v>
      </c>
      <c r="B175" s="817"/>
      <c r="C175" s="817"/>
      <c r="D175" s="817"/>
      <c r="E175" s="867" t="e">
        <f xml:space="preserve"> 報告書入力!$C$29</f>
        <v>#N/A</v>
      </c>
      <c r="F175" s="867"/>
      <c r="G175" s="867"/>
      <c r="H175" s="867"/>
      <c r="I175" s="867"/>
      <c r="J175" s="867"/>
      <c r="K175" s="867"/>
      <c r="L175" s="867"/>
      <c r="M175" s="867"/>
      <c r="N175" s="867"/>
      <c r="O175" s="867"/>
      <c r="P175" s="869" t="s">
        <v>777</v>
      </c>
      <c r="Q175" s="870"/>
      <c r="R175" s="870"/>
      <c r="S175" s="871"/>
      <c r="T175" s="867">
        <f xml:space="preserve"> 報告書入力!C52</f>
        <v>0</v>
      </c>
      <c r="U175" s="867"/>
      <c r="V175" s="867"/>
      <c r="W175" s="867"/>
      <c r="X175" s="867"/>
      <c r="Y175" s="867"/>
      <c r="Z175" s="867"/>
      <c r="AA175" s="867"/>
      <c r="AB175" s="867"/>
      <c r="AC175" s="868"/>
    </row>
    <row r="176" spans="1:29" ht="17.25" customHeight="1">
      <c r="A176" s="856" t="s">
        <v>21</v>
      </c>
      <c r="B176" s="817"/>
      <c r="C176" s="817"/>
      <c r="D176" s="817"/>
      <c r="E176" s="867">
        <f xml:space="preserve"> 報告書入力!$C$30</f>
        <v>0</v>
      </c>
      <c r="F176" s="867"/>
      <c r="G176" s="867"/>
      <c r="H176" s="867"/>
      <c r="I176" s="867"/>
      <c r="J176" s="867"/>
      <c r="K176" s="867"/>
      <c r="L176" s="867"/>
      <c r="M176" s="867"/>
      <c r="N176" s="867"/>
      <c r="O176" s="867"/>
      <c r="P176" s="854" t="s">
        <v>778</v>
      </c>
      <c r="Q176" s="817"/>
      <c r="R176" s="817"/>
      <c r="S176" s="817"/>
      <c r="T176" s="867">
        <f xml:space="preserve"> 報告書入力!$C$32</f>
        <v>0</v>
      </c>
      <c r="U176" s="867"/>
      <c r="V176" s="867"/>
      <c r="W176" s="867"/>
      <c r="X176" s="867"/>
      <c r="Y176" s="867"/>
      <c r="Z176" s="867"/>
      <c r="AA176" s="867"/>
      <c r="AB176" s="867"/>
      <c r="AC176" s="868"/>
    </row>
    <row r="177" spans="1:29" ht="17.25" customHeight="1">
      <c r="A177" s="856" t="s">
        <v>198</v>
      </c>
      <c r="B177" s="817"/>
      <c r="C177" s="817"/>
      <c r="D177" s="817"/>
      <c r="E177" s="867">
        <f xml:space="preserve"> 報告書入力!$C$33</f>
        <v>0</v>
      </c>
      <c r="F177" s="867"/>
      <c r="G177" s="867"/>
      <c r="H177" s="867"/>
      <c r="I177" s="867"/>
      <c r="J177" s="867"/>
      <c r="K177" s="867"/>
      <c r="L177" s="867"/>
      <c r="M177" s="867"/>
      <c r="N177" s="867"/>
      <c r="O177" s="867"/>
      <c r="P177" s="854" t="s">
        <v>779</v>
      </c>
      <c r="Q177" s="817"/>
      <c r="R177" s="817"/>
      <c r="S177" s="817"/>
      <c r="T177" s="867">
        <f xml:space="preserve"> 報告書入力!$C$34</f>
        <v>0</v>
      </c>
      <c r="U177" s="867"/>
      <c r="V177" s="867"/>
      <c r="W177" s="867"/>
      <c r="X177" s="867"/>
      <c r="Y177" s="867"/>
      <c r="Z177" s="867"/>
      <c r="AA177" s="867"/>
      <c r="AB177" s="867"/>
      <c r="AC177" s="868"/>
    </row>
    <row r="178" spans="1:29" ht="17.25" customHeight="1">
      <c r="A178" s="856" t="s">
        <v>285</v>
      </c>
      <c r="B178" s="817"/>
      <c r="C178" s="817"/>
      <c r="D178" s="817"/>
      <c r="E178" s="867">
        <f xml:space="preserve"> 報告書入力!$C$35</f>
        <v>0</v>
      </c>
      <c r="F178" s="867"/>
      <c r="G178" s="867"/>
      <c r="H178" s="867"/>
      <c r="I178" s="867"/>
      <c r="J178" s="867"/>
      <c r="K178" s="867"/>
      <c r="L178" s="867"/>
      <c r="M178" s="867"/>
      <c r="N178" s="867"/>
      <c r="O178" s="867"/>
      <c r="P178" s="854" t="s">
        <v>302</v>
      </c>
      <c r="Q178" s="817"/>
      <c r="R178" s="817"/>
      <c r="S178" s="817"/>
      <c r="T178" s="867">
        <f xml:space="preserve"> 報告書入力!$C$36</f>
        <v>0</v>
      </c>
      <c r="U178" s="867"/>
      <c r="V178" s="867"/>
      <c r="W178" s="867"/>
      <c r="X178" s="867"/>
      <c r="Y178" s="867"/>
      <c r="Z178" s="867"/>
      <c r="AA178" s="867"/>
      <c r="AB178" s="867"/>
      <c r="AC178" s="868"/>
    </row>
    <row r="179" spans="1:29" ht="17.25" customHeight="1">
      <c r="A179" s="884" t="s">
        <v>780</v>
      </c>
      <c r="B179" s="872" t="s">
        <v>316</v>
      </c>
      <c r="C179" s="872"/>
      <c r="D179" s="872"/>
      <c r="E179" s="873">
        <f xml:space="preserve"> 報告書入力!$C$38</f>
        <v>0</v>
      </c>
      <c r="F179" s="874"/>
      <c r="G179" s="874"/>
      <c r="H179" s="875"/>
      <c r="I179" s="863">
        <f xml:space="preserve"> 報告書入力!$D$38</f>
        <v>0</v>
      </c>
      <c r="J179" s="864"/>
      <c r="K179" s="864"/>
      <c r="L179" s="864"/>
      <c r="M179" s="864"/>
      <c r="N179" s="864"/>
      <c r="O179" s="876"/>
      <c r="P179" s="854" t="s">
        <v>781</v>
      </c>
      <c r="Q179" s="817"/>
      <c r="R179" s="817"/>
      <c r="S179" s="817"/>
      <c r="T179" s="867">
        <f xml:space="preserve"> 報告書入力!$C$39</f>
        <v>0</v>
      </c>
      <c r="U179" s="867"/>
      <c r="V179" s="867"/>
      <c r="W179" s="867"/>
      <c r="X179" s="867"/>
      <c r="Y179" s="867"/>
      <c r="Z179" s="867"/>
      <c r="AA179" s="867"/>
      <c r="AB179" s="867"/>
      <c r="AC179" s="868"/>
    </row>
    <row r="180" spans="1:29" ht="17.25" customHeight="1">
      <c r="A180" s="885"/>
      <c r="B180" s="872" t="s">
        <v>335</v>
      </c>
      <c r="C180" s="872"/>
      <c r="D180" s="872"/>
      <c r="E180" s="873">
        <f xml:space="preserve"> 報告書入力!$C$40</f>
        <v>0</v>
      </c>
      <c r="F180" s="874"/>
      <c r="G180" s="874"/>
      <c r="H180" s="875"/>
      <c r="I180" s="863">
        <f xml:space="preserve"> 報告書入力!$D$40</f>
        <v>0</v>
      </c>
      <c r="J180" s="864"/>
      <c r="K180" s="864"/>
      <c r="L180" s="864"/>
      <c r="M180" s="864"/>
      <c r="N180" s="864"/>
      <c r="O180" s="876"/>
      <c r="P180" s="854" t="s">
        <v>781</v>
      </c>
      <c r="Q180" s="817"/>
      <c r="R180" s="817"/>
      <c r="S180" s="817"/>
      <c r="T180" s="867">
        <f xml:space="preserve"> 報告書入力!$C$41</f>
        <v>0</v>
      </c>
      <c r="U180" s="867"/>
      <c r="V180" s="867"/>
      <c r="W180" s="867"/>
      <c r="X180" s="867"/>
      <c r="Y180" s="867"/>
      <c r="Z180" s="867"/>
      <c r="AA180" s="867"/>
      <c r="AB180" s="867"/>
      <c r="AC180" s="868"/>
    </row>
    <row r="181" spans="1:29" ht="17.25" customHeight="1">
      <c r="A181" s="885"/>
      <c r="B181" s="872" t="s">
        <v>351</v>
      </c>
      <c r="C181" s="872"/>
      <c r="D181" s="872"/>
      <c r="E181" s="873">
        <f xml:space="preserve"> 報告書入力!$C$42</f>
        <v>0</v>
      </c>
      <c r="F181" s="874"/>
      <c r="G181" s="874"/>
      <c r="H181" s="875"/>
      <c r="I181" s="863">
        <f xml:space="preserve"> 報告書入力!$D$42</f>
        <v>0</v>
      </c>
      <c r="J181" s="864"/>
      <c r="K181" s="864"/>
      <c r="L181" s="864"/>
      <c r="M181" s="864"/>
      <c r="N181" s="864"/>
      <c r="O181" s="876"/>
      <c r="P181" s="854" t="s">
        <v>781</v>
      </c>
      <c r="Q181" s="817"/>
      <c r="R181" s="817"/>
      <c r="S181" s="817"/>
      <c r="T181" s="867">
        <f xml:space="preserve"> 報告書入力!$C$43</f>
        <v>0</v>
      </c>
      <c r="U181" s="867"/>
      <c r="V181" s="867"/>
      <c r="W181" s="867"/>
      <c r="X181" s="867"/>
      <c r="Y181" s="867"/>
      <c r="Z181" s="867"/>
      <c r="AA181" s="867"/>
      <c r="AB181" s="867"/>
      <c r="AC181" s="868"/>
    </row>
    <row r="182" spans="1:29" ht="17.25" customHeight="1">
      <c r="A182" s="885"/>
      <c r="B182" s="872" t="s">
        <v>357</v>
      </c>
      <c r="C182" s="872"/>
      <c r="D182" s="872"/>
      <c r="E182" s="873">
        <f xml:space="preserve"> 報告書入力!$C$44</f>
        <v>0</v>
      </c>
      <c r="F182" s="874"/>
      <c r="G182" s="874"/>
      <c r="H182" s="875"/>
      <c r="I182" s="863">
        <f xml:space="preserve"> 報告書入力!$D$44</f>
        <v>0</v>
      </c>
      <c r="J182" s="864"/>
      <c r="K182" s="864"/>
      <c r="L182" s="864"/>
      <c r="M182" s="864"/>
      <c r="N182" s="864"/>
      <c r="O182" s="876"/>
      <c r="P182" s="854" t="s">
        <v>781</v>
      </c>
      <c r="Q182" s="817"/>
      <c r="R182" s="817"/>
      <c r="S182" s="817"/>
      <c r="T182" s="818">
        <f xml:space="preserve"> 報告書入力!$C$45</f>
        <v>0</v>
      </c>
      <c r="U182" s="818"/>
      <c r="V182" s="818"/>
      <c r="W182" s="818"/>
      <c r="X182" s="818"/>
      <c r="Y182" s="818"/>
      <c r="Z182" s="818"/>
      <c r="AA182" s="818"/>
      <c r="AB182" s="818"/>
      <c r="AC182" s="819"/>
    </row>
    <row r="183" spans="1:29" ht="17.25" customHeight="1">
      <c r="A183" s="856" t="s">
        <v>367</v>
      </c>
      <c r="B183" s="817"/>
      <c r="C183" s="817"/>
      <c r="D183" s="817"/>
      <c r="E183" s="879">
        <f xml:space="preserve"> 報告書入力!$C$46</f>
        <v>0</v>
      </c>
      <c r="F183" s="880"/>
      <c r="G183" s="880"/>
      <c r="H183" s="880"/>
      <c r="I183" s="880"/>
      <c r="J183" s="880"/>
      <c r="K183" s="880"/>
      <c r="L183" s="880"/>
      <c r="M183" s="880"/>
      <c r="N183" s="880"/>
      <c r="O183" s="880"/>
      <c r="P183" s="880"/>
      <c r="Q183" s="880"/>
      <c r="R183" s="880"/>
      <c r="S183" s="880"/>
      <c r="T183" s="880"/>
      <c r="U183" s="880"/>
      <c r="V183" s="880"/>
      <c r="W183" s="880"/>
      <c r="X183" s="880"/>
      <c r="Y183" s="880"/>
      <c r="Z183" s="880"/>
      <c r="AA183" s="880"/>
      <c r="AB183" s="880"/>
      <c r="AC183" s="881"/>
    </row>
    <row r="184" spans="1:29" ht="21" customHeight="1">
      <c r="A184" s="877"/>
      <c r="B184" s="878"/>
      <c r="C184" s="878"/>
      <c r="D184" s="878"/>
      <c r="E184" s="882"/>
      <c r="F184" s="882"/>
      <c r="G184" s="882"/>
      <c r="H184" s="882"/>
      <c r="I184" s="882"/>
      <c r="J184" s="882"/>
      <c r="K184" s="882"/>
      <c r="L184" s="882"/>
      <c r="M184" s="882"/>
      <c r="N184" s="882"/>
      <c r="O184" s="882"/>
      <c r="P184" s="882"/>
      <c r="Q184" s="882"/>
      <c r="R184" s="882"/>
      <c r="S184" s="882"/>
      <c r="T184" s="882"/>
      <c r="U184" s="882"/>
      <c r="V184" s="882"/>
      <c r="W184" s="882"/>
      <c r="X184" s="882"/>
      <c r="Y184" s="882"/>
      <c r="Z184" s="882"/>
      <c r="AA184" s="882"/>
      <c r="AB184" s="882"/>
      <c r="AC184" s="883"/>
    </row>
    <row r="185" spans="1:29" ht="17.25" customHeight="1"/>
    <row r="186" spans="1:29" ht="17.25" customHeight="1">
      <c r="A186" s="886" t="s">
        <v>782</v>
      </c>
      <c r="B186" s="887"/>
      <c r="C186" s="887"/>
      <c r="D186" s="887"/>
      <c r="E186" s="887"/>
      <c r="F186" s="887"/>
      <c r="G186" s="887"/>
      <c r="H186" s="887"/>
    </row>
    <row r="187" spans="1:29" ht="17.25" customHeight="1">
      <c r="A187" s="888" t="s">
        <v>23</v>
      </c>
      <c r="B187" s="892" t="s">
        <v>404</v>
      </c>
      <c r="C187" s="541"/>
      <c r="D187" s="541"/>
      <c r="E187" s="541"/>
      <c r="F187" s="541"/>
      <c r="G187" s="542"/>
      <c r="H187" s="893">
        <f xml:space="preserve"> 報告書入力!C55</f>
        <v>0</v>
      </c>
      <c r="I187" s="894"/>
      <c r="J187" s="894"/>
      <c r="K187" s="894"/>
      <c r="L187" s="894"/>
      <c r="M187" s="894"/>
      <c r="N187" s="894"/>
      <c r="O187" s="895"/>
      <c r="P187" s="896" t="s">
        <v>783</v>
      </c>
      <c r="Q187" s="703"/>
      <c r="R187" s="703"/>
      <c r="S187" s="703"/>
      <c r="T187" s="897"/>
      <c r="U187" s="893">
        <f xml:space="preserve"> 報告書入力!C56</f>
        <v>0</v>
      </c>
      <c r="V187" s="898"/>
      <c r="W187" s="898"/>
      <c r="X187" s="898"/>
      <c r="Y187" s="898"/>
      <c r="Z187" s="898"/>
      <c r="AA187" s="898"/>
      <c r="AB187" s="898"/>
      <c r="AC187" s="899"/>
    </row>
    <row r="188" spans="1:29" ht="17.25" customHeight="1">
      <c r="A188" s="889"/>
      <c r="B188" s="900" t="s">
        <v>784</v>
      </c>
      <c r="C188" s="901"/>
      <c r="D188" s="902"/>
      <c r="E188" s="908" t="s">
        <v>96</v>
      </c>
      <c r="F188" s="522"/>
      <c r="G188" s="523"/>
      <c r="H188" s="863">
        <f xml:space="preserve"> 報告書入力!C58</f>
        <v>0</v>
      </c>
      <c r="I188" s="865"/>
      <c r="J188" s="865"/>
      <c r="K188" s="865"/>
      <c r="L188" s="865"/>
      <c r="M188" s="865"/>
      <c r="N188" s="865"/>
      <c r="O188" s="865"/>
      <c r="P188" s="865"/>
      <c r="Q188" s="865"/>
      <c r="R188" s="865"/>
      <c r="S188" s="865"/>
      <c r="T188" s="865"/>
      <c r="U188" s="865"/>
      <c r="V188" s="865"/>
      <c r="W188" s="865"/>
      <c r="X188" s="865"/>
      <c r="Y188" s="865"/>
      <c r="Z188" s="865"/>
      <c r="AA188" s="865"/>
      <c r="AB188" s="865"/>
      <c r="AC188" s="866"/>
    </row>
    <row r="189" spans="1:29" ht="17.25" customHeight="1">
      <c r="A189" s="889"/>
      <c r="B189" s="903"/>
      <c r="C189" s="904"/>
      <c r="D189" s="905"/>
      <c r="E189" s="908" t="s">
        <v>156</v>
      </c>
      <c r="F189" s="522"/>
      <c r="G189" s="523"/>
      <c r="H189" s="863">
        <f xml:space="preserve"> 報告書入力!C59</f>
        <v>0</v>
      </c>
      <c r="I189" s="865"/>
      <c r="J189" s="865"/>
      <c r="K189" s="865"/>
      <c r="L189" s="865"/>
      <c r="M189" s="865"/>
      <c r="N189" s="865"/>
      <c r="O189" s="865"/>
      <c r="P189" s="865"/>
      <c r="Q189" s="865"/>
      <c r="R189" s="865"/>
      <c r="S189" s="865"/>
      <c r="T189" s="865"/>
      <c r="U189" s="865"/>
      <c r="V189" s="865"/>
      <c r="W189" s="865"/>
      <c r="X189" s="865"/>
      <c r="Y189" s="865"/>
      <c r="Z189" s="865"/>
      <c r="AA189" s="865"/>
      <c r="AB189" s="865"/>
      <c r="AC189" s="866"/>
    </row>
    <row r="190" spans="1:29" ht="17.25" customHeight="1">
      <c r="A190" s="890"/>
      <c r="B190" s="906"/>
      <c r="C190" s="577"/>
      <c r="D190" s="907"/>
      <c r="E190" s="908" t="s">
        <v>424</v>
      </c>
      <c r="F190" s="522"/>
      <c r="G190" s="523"/>
      <c r="H190" s="863">
        <f xml:space="preserve"> 報告書入力!C60</f>
        <v>0</v>
      </c>
      <c r="I190" s="865"/>
      <c r="J190" s="865"/>
      <c r="K190" s="865"/>
      <c r="L190" s="865"/>
      <c r="M190" s="865"/>
      <c r="N190" s="865"/>
      <c r="O190" s="865"/>
      <c r="P190" s="865"/>
      <c r="Q190" s="865"/>
      <c r="R190" s="865"/>
      <c r="S190" s="865"/>
      <c r="T190" s="865"/>
      <c r="U190" s="865"/>
      <c r="V190" s="865"/>
      <c r="W190" s="865"/>
      <c r="X190" s="865"/>
      <c r="Y190" s="865"/>
      <c r="Z190" s="865"/>
      <c r="AA190" s="865"/>
      <c r="AB190" s="865"/>
      <c r="AC190" s="866"/>
    </row>
    <row r="191" spans="1:29" ht="17.25" customHeight="1">
      <c r="A191" s="891"/>
      <c r="B191" s="475"/>
      <c r="C191" s="476"/>
      <c r="D191" s="495"/>
      <c r="E191" s="908" t="s">
        <v>785</v>
      </c>
      <c r="F191" s="522"/>
      <c r="G191" s="523"/>
      <c r="H191" s="863">
        <f xml:space="preserve"> 報告書入力!C61</f>
        <v>0</v>
      </c>
      <c r="I191" s="865"/>
      <c r="J191" s="865"/>
      <c r="K191" s="865"/>
      <c r="L191" s="865"/>
      <c r="M191" s="865"/>
      <c r="N191" s="865"/>
      <c r="O191" s="865"/>
      <c r="P191" s="865"/>
      <c r="Q191" s="865"/>
      <c r="R191" s="865"/>
      <c r="S191" s="865"/>
      <c r="T191" s="865"/>
      <c r="U191" s="865"/>
      <c r="V191" s="865"/>
      <c r="W191" s="865"/>
      <c r="X191" s="865"/>
      <c r="Y191" s="865"/>
      <c r="Z191" s="865"/>
      <c r="AA191" s="865"/>
      <c r="AB191" s="865"/>
      <c r="AC191" s="866"/>
    </row>
    <row r="192" spans="1:29" ht="17.25" customHeight="1">
      <c r="A192" s="920" t="s">
        <v>786</v>
      </c>
      <c r="B192" s="921"/>
      <c r="C192" s="921"/>
      <c r="D192" s="921"/>
      <c r="E192" s="908" t="s">
        <v>787</v>
      </c>
      <c r="F192" s="522"/>
      <c r="G192" s="523"/>
      <c r="H192" s="863">
        <f xml:space="preserve"> 報告書入力!C62</f>
        <v>0</v>
      </c>
      <c r="I192" s="865"/>
      <c r="J192" s="865"/>
      <c r="K192" s="865"/>
      <c r="L192" s="865"/>
      <c r="M192" s="865"/>
      <c r="N192" s="865"/>
      <c r="O192" s="865"/>
      <c r="P192" s="865"/>
      <c r="Q192" s="865"/>
      <c r="R192" s="865"/>
      <c r="S192" s="865"/>
      <c r="T192" s="865"/>
      <c r="U192" s="865"/>
      <c r="V192" s="865"/>
      <c r="W192" s="865"/>
      <c r="X192" s="865"/>
      <c r="Y192" s="865"/>
      <c r="Z192" s="865"/>
      <c r="AA192" s="865"/>
      <c r="AB192" s="865"/>
      <c r="AC192" s="866"/>
    </row>
    <row r="193" spans="1:29" ht="17.25" customHeight="1">
      <c r="A193" s="922"/>
      <c r="B193" s="921"/>
      <c r="C193" s="921"/>
      <c r="D193" s="921"/>
      <c r="E193" s="908" t="s">
        <v>788</v>
      </c>
      <c r="F193" s="522"/>
      <c r="G193" s="523"/>
      <c r="H193" s="863">
        <f xml:space="preserve"> 報告書入力!C63</f>
        <v>0</v>
      </c>
      <c r="I193" s="865"/>
      <c r="J193" s="865"/>
      <c r="K193" s="865"/>
      <c r="L193" s="865"/>
      <c r="M193" s="865"/>
      <c r="N193" s="865"/>
      <c r="O193" s="865"/>
      <c r="P193" s="865"/>
      <c r="Q193" s="865"/>
      <c r="R193" s="865"/>
      <c r="S193" s="865"/>
      <c r="T193" s="865"/>
      <c r="U193" s="865"/>
      <c r="V193" s="865"/>
      <c r="W193" s="865"/>
      <c r="X193" s="865"/>
      <c r="Y193" s="865"/>
      <c r="Z193" s="865"/>
      <c r="AA193" s="865"/>
      <c r="AB193" s="865"/>
      <c r="AC193" s="866"/>
    </row>
    <row r="194" spans="1:29" ht="17.25" customHeight="1">
      <c r="A194" s="923"/>
      <c r="B194" s="924"/>
      <c r="C194" s="924"/>
      <c r="D194" s="924"/>
      <c r="E194" s="909" t="s">
        <v>156</v>
      </c>
      <c r="F194" s="497"/>
      <c r="G194" s="498"/>
      <c r="H194" s="910">
        <f xml:space="preserve"> 報告書入力!C64</f>
        <v>0</v>
      </c>
      <c r="I194" s="911"/>
      <c r="J194" s="911"/>
      <c r="K194" s="911"/>
      <c r="L194" s="911"/>
      <c r="M194" s="911"/>
      <c r="N194" s="911"/>
      <c r="O194" s="911"/>
      <c r="P194" s="911"/>
      <c r="Q194" s="911"/>
      <c r="R194" s="911"/>
      <c r="S194" s="911"/>
      <c r="T194" s="911"/>
      <c r="U194" s="911"/>
      <c r="V194" s="911"/>
      <c r="W194" s="911"/>
      <c r="X194" s="911"/>
      <c r="Y194" s="911"/>
      <c r="Z194" s="911"/>
      <c r="AA194" s="911"/>
      <c r="AB194" s="911"/>
      <c r="AC194" s="912"/>
    </row>
    <row r="195" spans="1:29" ht="17.25" customHeight="1">
      <c r="A195" s="353"/>
      <c r="B195" s="353"/>
      <c r="C195" s="353"/>
      <c r="D195" s="353"/>
      <c r="E195" s="354"/>
      <c r="F195" s="69"/>
      <c r="G195" s="69"/>
      <c r="H195" s="69"/>
    </row>
    <row r="196" spans="1:29" ht="17.25" customHeight="1">
      <c r="A196" s="913" t="s">
        <v>789</v>
      </c>
      <c r="B196" s="663"/>
      <c r="C196" s="663"/>
      <c r="D196" s="663"/>
      <c r="E196" s="663"/>
      <c r="F196" s="663"/>
      <c r="G196" s="663"/>
      <c r="H196" s="663"/>
      <c r="I196" s="663"/>
      <c r="J196" s="663"/>
      <c r="K196" s="663"/>
      <c r="L196" s="663"/>
      <c r="M196" s="663"/>
      <c r="N196" s="663"/>
      <c r="O196" s="663"/>
      <c r="P196" s="663"/>
      <c r="Q196" s="663"/>
      <c r="R196" s="663"/>
      <c r="S196" s="663"/>
      <c r="T196" s="663"/>
      <c r="U196" s="663"/>
      <c r="V196" s="663"/>
      <c r="W196" s="663"/>
      <c r="X196" s="663"/>
      <c r="Y196" s="663"/>
      <c r="Z196" s="663"/>
      <c r="AA196" s="663"/>
      <c r="AB196" s="663"/>
      <c r="AC196" s="663"/>
    </row>
    <row r="197" spans="1:29" ht="17.25" customHeight="1">
      <c r="A197" s="914" t="s">
        <v>790</v>
      </c>
      <c r="B197" s="915"/>
      <c r="C197" s="915"/>
      <c r="D197" s="915"/>
      <c r="E197" s="915"/>
      <c r="F197" s="915"/>
      <c r="G197" s="915"/>
      <c r="H197" s="916" t="s">
        <v>895</v>
      </c>
      <c r="I197" s="917"/>
      <c r="J197" s="917"/>
      <c r="K197" s="917"/>
      <c r="L197" s="917"/>
      <c r="M197" s="917"/>
      <c r="N197" s="917"/>
      <c r="O197" s="917"/>
      <c r="P197" s="917"/>
      <c r="Q197" s="917"/>
      <c r="R197" s="917"/>
      <c r="S197" s="917"/>
      <c r="T197" s="917"/>
      <c r="U197" s="917"/>
      <c r="V197" s="917"/>
      <c r="W197" s="916" t="s">
        <v>851</v>
      </c>
      <c r="X197" s="918"/>
      <c r="Y197" s="918"/>
      <c r="Z197" s="918"/>
      <c r="AA197" s="918"/>
      <c r="AB197" s="918"/>
      <c r="AC197" s="919"/>
    </row>
    <row r="198" spans="1:29" ht="17.25" customHeight="1">
      <c r="A198" s="925" t="s">
        <v>791</v>
      </c>
      <c r="B198" s="481"/>
      <c r="C198" s="481"/>
      <c r="D198" s="481"/>
      <c r="E198" s="481"/>
      <c r="F198" s="481"/>
      <c r="G198" s="850"/>
      <c r="H198" s="926">
        <f xml:space="preserve"> 報告書入力!$C$67</f>
        <v>0</v>
      </c>
      <c r="I198" s="927"/>
      <c r="J198" s="927"/>
      <c r="K198" s="927"/>
      <c r="L198" s="927"/>
      <c r="M198" s="927"/>
      <c r="N198" s="927"/>
      <c r="O198" s="927"/>
      <c r="P198" s="927"/>
      <c r="Q198" s="927"/>
      <c r="R198" s="927"/>
      <c r="S198" s="927"/>
      <c r="T198" s="927"/>
      <c r="U198" s="927"/>
      <c r="V198" s="928"/>
      <c r="W198" s="926">
        <f xml:space="preserve"> 報告書入力!$D$67</f>
        <v>0</v>
      </c>
      <c r="X198" s="927"/>
      <c r="Y198" s="927"/>
      <c r="Z198" s="927"/>
      <c r="AA198" s="927"/>
      <c r="AB198" s="927"/>
      <c r="AC198" s="929"/>
    </row>
    <row r="199" spans="1:29" ht="17.25" customHeight="1">
      <c r="A199" s="930" t="s">
        <v>792</v>
      </c>
      <c r="B199" s="933" t="s">
        <v>793</v>
      </c>
      <c r="C199" s="484"/>
      <c r="D199" s="484"/>
      <c r="E199" s="484"/>
      <c r="F199" s="484"/>
      <c r="G199" s="643"/>
      <c r="H199" s="934" t="s">
        <v>794</v>
      </c>
      <c r="I199" s="514"/>
      <c r="J199" s="638"/>
      <c r="K199" s="715">
        <f xml:space="preserve"> 報告書入力!C69</f>
        <v>0</v>
      </c>
      <c r="L199" s="865"/>
      <c r="M199" s="865"/>
      <c r="N199" s="865"/>
      <c r="O199" s="865"/>
      <c r="P199" s="865"/>
      <c r="Q199" s="865"/>
      <c r="R199" s="865"/>
      <c r="S199" s="865"/>
      <c r="T199" s="865"/>
      <c r="U199" s="865"/>
      <c r="V199" s="937"/>
      <c r="W199" s="715">
        <f xml:space="preserve"> 報告書入力!$D$69</f>
        <v>0</v>
      </c>
      <c r="X199" s="865"/>
      <c r="Y199" s="865"/>
      <c r="Z199" s="865"/>
      <c r="AA199" s="865"/>
      <c r="AB199" s="865"/>
      <c r="AC199" s="866"/>
    </row>
    <row r="200" spans="1:29" ht="17.25" customHeight="1">
      <c r="A200" s="930"/>
      <c r="B200" s="933" t="s">
        <v>795</v>
      </c>
      <c r="C200" s="484"/>
      <c r="D200" s="484"/>
      <c r="E200" s="484"/>
      <c r="F200" s="484"/>
      <c r="G200" s="643"/>
      <c r="H200" s="935"/>
      <c r="I200" s="537"/>
      <c r="J200" s="648"/>
      <c r="K200" s="715">
        <f xml:space="preserve"> 報告書入力!C70</f>
        <v>0</v>
      </c>
      <c r="L200" s="865"/>
      <c r="M200" s="865"/>
      <c r="N200" s="865"/>
      <c r="O200" s="865"/>
      <c r="P200" s="865"/>
      <c r="Q200" s="865"/>
      <c r="R200" s="865"/>
      <c r="S200" s="865"/>
      <c r="T200" s="865"/>
      <c r="U200" s="865"/>
      <c r="V200" s="937"/>
      <c r="W200" s="715">
        <f xml:space="preserve"> 報告書入力!$D$70</f>
        <v>0</v>
      </c>
      <c r="X200" s="865"/>
      <c r="Y200" s="865"/>
      <c r="Z200" s="865"/>
      <c r="AA200" s="865"/>
      <c r="AB200" s="865"/>
      <c r="AC200" s="866"/>
    </row>
    <row r="201" spans="1:29" ht="17.25" customHeight="1">
      <c r="A201" s="930"/>
      <c r="B201" s="933" t="s">
        <v>796</v>
      </c>
      <c r="C201" s="484"/>
      <c r="D201" s="484"/>
      <c r="E201" s="484"/>
      <c r="F201" s="484"/>
      <c r="G201" s="643"/>
      <c r="H201" s="936"/>
      <c r="I201" s="515"/>
      <c r="J201" s="582"/>
      <c r="K201" s="715">
        <f xml:space="preserve"> 報告書入力!C71</f>
        <v>0</v>
      </c>
      <c r="L201" s="865"/>
      <c r="M201" s="865"/>
      <c r="N201" s="865"/>
      <c r="O201" s="865"/>
      <c r="P201" s="865"/>
      <c r="Q201" s="865"/>
      <c r="R201" s="865"/>
      <c r="S201" s="865"/>
      <c r="T201" s="865"/>
      <c r="U201" s="865"/>
      <c r="V201" s="937"/>
      <c r="W201" s="715">
        <f xml:space="preserve"> 報告書入力!$D$71</f>
        <v>0</v>
      </c>
      <c r="X201" s="865"/>
      <c r="Y201" s="865"/>
      <c r="Z201" s="865"/>
      <c r="AA201" s="865"/>
      <c r="AB201" s="865"/>
      <c r="AC201" s="866"/>
    </row>
    <row r="202" spans="1:29" ht="17.25" customHeight="1">
      <c r="A202" s="930"/>
      <c r="B202" s="938" t="s">
        <v>797</v>
      </c>
      <c r="C202" s="514"/>
      <c r="D202" s="514"/>
      <c r="E202" s="514"/>
      <c r="F202" s="514"/>
      <c r="G202" s="638"/>
      <c r="H202" s="939" t="s">
        <v>798</v>
      </c>
      <c r="I202" s="484"/>
      <c r="J202" s="643"/>
      <c r="K202" s="715">
        <f xml:space="preserve"> 報告書入力!C72</f>
        <v>0</v>
      </c>
      <c r="L202" s="865"/>
      <c r="M202" s="865"/>
      <c r="N202" s="865"/>
      <c r="O202" s="865"/>
      <c r="P202" s="865"/>
      <c r="Q202" s="865"/>
      <c r="R202" s="865"/>
      <c r="S202" s="865"/>
      <c r="T202" s="865"/>
      <c r="U202" s="865"/>
      <c r="V202" s="937"/>
      <c r="W202" s="715">
        <f xml:space="preserve"> 報告書入力!$D$72</f>
        <v>0</v>
      </c>
      <c r="X202" s="865"/>
      <c r="Y202" s="865"/>
      <c r="Z202" s="865"/>
      <c r="AA202" s="865"/>
      <c r="AB202" s="865"/>
      <c r="AC202" s="866"/>
    </row>
    <row r="203" spans="1:29" ht="17.25" customHeight="1">
      <c r="A203" s="930"/>
      <c r="B203" s="936"/>
      <c r="C203" s="515"/>
      <c r="D203" s="515"/>
      <c r="E203" s="515"/>
      <c r="F203" s="515"/>
      <c r="G203" s="582"/>
      <c r="H203" s="939" t="s">
        <v>896</v>
      </c>
      <c r="I203" s="484"/>
      <c r="J203" s="643"/>
      <c r="K203" s="715">
        <f xml:space="preserve"> 報告書入力!C73</f>
        <v>0</v>
      </c>
      <c r="L203" s="865"/>
      <c r="M203" s="865"/>
      <c r="N203" s="865"/>
      <c r="O203" s="865"/>
      <c r="P203" s="865"/>
      <c r="Q203" s="865"/>
      <c r="R203" s="865"/>
      <c r="S203" s="865"/>
      <c r="T203" s="865"/>
      <c r="U203" s="865"/>
      <c r="V203" s="937"/>
      <c r="W203" s="715">
        <f xml:space="preserve"> 報告書入力!$D$73</f>
        <v>0</v>
      </c>
      <c r="X203" s="865"/>
      <c r="Y203" s="865"/>
      <c r="Z203" s="865"/>
      <c r="AA203" s="865"/>
      <c r="AB203" s="865"/>
      <c r="AC203" s="866"/>
    </row>
    <row r="204" spans="1:29" ht="17.25" customHeight="1">
      <c r="A204" s="930"/>
      <c r="B204" s="933" t="s">
        <v>799</v>
      </c>
      <c r="C204" s="484"/>
      <c r="D204" s="484"/>
      <c r="E204" s="484"/>
      <c r="F204" s="484"/>
      <c r="G204" s="643"/>
      <c r="H204" s="934" t="s">
        <v>897</v>
      </c>
      <c r="I204" s="514"/>
      <c r="J204" s="638"/>
      <c r="K204" s="715">
        <f xml:space="preserve"> 報告書入力!$B$74</f>
        <v>0</v>
      </c>
      <c r="L204" s="865"/>
      <c r="M204" s="865"/>
      <c r="N204" s="937"/>
      <c r="O204" s="934" t="s">
        <v>800</v>
      </c>
      <c r="P204" s="638"/>
      <c r="Q204" s="715">
        <f xml:space="preserve"> 報告書入力!C74</f>
        <v>0</v>
      </c>
      <c r="R204" s="865"/>
      <c r="S204" s="865"/>
      <c r="T204" s="865"/>
      <c r="U204" s="865"/>
      <c r="V204" s="937"/>
      <c r="W204" s="715">
        <f xml:space="preserve"> 報告書入力!$D$74</f>
        <v>0</v>
      </c>
      <c r="X204" s="865"/>
      <c r="Y204" s="865"/>
      <c r="Z204" s="865"/>
      <c r="AA204" s="865"/>
      <c r="AB204" s="865"/>
      <c r="AC204" s="866"/>
    </row>
    <row r="205" spans="1:29" ht="17.25" customHeight="1">
      <c r="A205" s="931"/>
      <c r="B205" s="933" t="s">
        <v>801</v>
      </c>
      <c r="C205" s="484"/>
      <c r="D205" s="484"/>
      <c r="E205" s="484"/>
      <c r="F205" s="484"/>
      <c r="G205" s="643"/>
      <c r="H205" s="935"/>
      <c r="I205" s="537"/>
      <c r="J205" s="648"/>
      <c r="K205" s="715">
        <f xml:space="preserve"> 報告書入力!$B$75</f>
        <v>0</v>
      </c>
      <c r="L205" s="865"/>
      <c r="M205" s="865"/>
      <c r="N205" s="937"/>
      <c r="O205" s="935"/>
      <c r="P205" s="648"/>
      <c r="Q205" s="715">
        <f xml:space="preserve"> 報告書入力!C75</f>
        <v>0</v>
      </c>
      <c r="R205" s="865"/>
      <c r="S205" s="865"/>
      <c r="T205" s="865"/>
      <c r="U205" s="865"/>
      <c r="V205" s="937"/>
      <c r="W205" s="715">
        <f xml:space="preserve"> 報告書入力!$D$75</f>
        <v>0</v>
      </c>
      <c r="X205" s="865"/>
      <c r="Y205" s="865"/>
      <c r="Z205" s="865"/>
      <c r="AA205" s="865"/>
      <c r="AB205" s="865"/>
      <c r="AC205" s="866"/>
    </row>
    <row r="206" spans="1:29" ht="17.25" customHeight="1">
      <c r="A206" s="932"/>
      <c r="B206" s="938" t="s">
        <v>802</v>
      </c>
      <c r="C206" s="514"/>
      <c r="D206" s="514"/>
      <c r="E206" s="514"/>
      <c r="F206" s="514"/>
      <c r="G206" s="638"/>
      <c r="H206" s="935"/>
      <c r="I206" s="539"/>
      <c r="J206" s="648"/>
      <c r="K206" s="941">
        <f xml:space="preserve"> 報告書入力!$B$76</f>
        <v>0</v>
      </c>
      <c r="L206" s="942"/>
      <c r="M206" s="942"/>
      <c r="N206" s="943"/>
      <c r="O206" s="935"/>
      <c r="P206" s="648"/>
      <c r="Q206" s="941">
        <f xml:space="preserve"> 報告書入力!C76</f>
        <v>0</v>
      </c>
      <c r="R206" s="942"/>
      <c r="S206" s="942"/>
      <c r="T206" s="942"/>
      <c r="U206" s="942"/>
      <c r="V206" s="943"/>
      <c r="W206" s="941">
        <f xml:space="preserve"> 報告書入力!D76</f>
        <v>0</v>
      </c>
      <c r="X206" s="942"/>
      <c r="Y206" s="942"/>
      <c r="Z206" s="942"/>
      <c r="AA206" s="942"/>
      <c r="AB206" s="942"/>
      <c r="AC206" s="944"/>
    </row>
    <row r="207" spans="1:29" ht="17.25" customHeight="1">
      <c r="A207" s="940" t="s">
        <v>803</v>
      </c>
      <c r="B207" s="484"/>
      <c r="C207" s="484"/>
      <c r="D207" s="484"/>
      <c r="E207" s="484"/>
      <c r="F207" s="484"/>
      <c r="G207" s="643"/>
      <c r="H207" s="715">
        <f xml:space="preserve"> 報告書入力!C77</f>
        <v>0</v>
      </c>
      <c r="I207" s="865"/>
      <c r="J207" s="865"/>
      <c r="K207" s="865"/>
      <c r="L207" s="865"/>
      <c r="M207" s="865"/>
      <c r="N207" s="865"/>
      <c r="O207" s="865"/>
      <c r="P207" s="865"/>
      <c r="Q207" s="865"/>
      <c r="R207" s="865"/>
      <c r="S207" s="865"/>
      <c r="T207" s="865"/>
      <c r="U207" s="865"/>
      <c r="V207" s="937"/>
      <c r="W207" s="863">
        <f xml:space="preserve"> 報告書入力!D77</f>
        <v>0</v>
      </c>
      <c r="X207" s="945"/>
      <c r="Y207" s="945"/>
      <c r="Z207" s="945"/>
      <c r="AA207" s="945"/>
      <c r="AB207" s="945"/>
      <c r="AC207" s="946"/>
    </row>
    <row r="208" spans="1:29" ht="17.25" customHeight="1">
      <c r="A208" s="940" t="s">
        <v>804</v>
      </c>
      <c r="B208" s="484"/>
      <c r="C208" s="484"/>
      <c r="D208" s="484"/>
      <c r="E208" s="484"/>
      <c r="F208" s="484"/>
      <c r="G208" s="643"/>
      <c r="H208" s="939" t="s">
        <v>898</v>
      </c>
      <c r="I208" s="528"/>
      <c r="J208" s="529"/>
      <c r="K208" s="715">
        <f xml:space="preserve"> 報告書入力!C78</f>
        <v>0</v>
      </c>
      <c r="L208" s="865"/>
      <c r="M208" s="865"/>
      <c r="N208" s="865"/>
      <c r="O208" s="865"/>
      <c r="P208" s="865"/>
      <c r="Q208" s="865"/>
      <c r="R208" s="865"/>
      <c r="S208" s="865"/>
      <c r="T208" s="865"/>
      <c r="U208" s="865"/>
      <c r="V208" s="937"/>
      <c r="W208" s="715">
        <f xml:space="preserve"> 報告書入力!$D$78</f>
        <v>0</v>
      </c>
      <c r="X208" s="865"/>
      <c r="Y208" s="865"/>
      <c r="Z208" s="865"/>
      <c r="AA208" s="865"/>
      <c r="AB208" s="865"/>
      <c r="AC208" s="866"/>
    </row>
    <row r="209" spans="1:29" ht="17.25" customHeight="1">
      <c r="A209" s="940" t="s">
        <v>805</v>
      </c>
      <c r="B209" s="484"/>
      <c r="C209" s="484"/>
      <c r="D209" s="484"/>
      <c r="E209" s="484"/>
      <c r="F209" s="484"/>
      <c r="G209" s="643"/>
      <c r="H209" s="521"/>
      <c r="I209" s="528"/>
      <c r="J209" s="529"/>
      <c r="K209" s="715">
        <f xml:space="preserve"> 報告書入力!C79</f>
        <v>0</v>
      </c>
      <c r="L209" s="865"/>
      <c r="M209" s="865"/>
      <c r="N209" s="865"/>
      <c r="O209" s="865"/>
      <c r="P209" s="865"/>
      <c r="Q209" s="865"/>
      <c r="R209" s="865"/>
      <c r="S209" s="865"/>
      <c r="T209" s="865"/>
      <c r="U209" s="865"/>
      <c r="V209" s="937"/>
      <c r="W209" s="715">
        <f xml:space="preserve"> 報告書入力!$D$79</f>
        <v>0</v>
      </c>
      <c r="X209" s="865"/>
      <c r="Y209" s="865"/>
      <c r="Z209" s="865"/>
      <c r="AA209" s="865"/>
      <c r="AB209" s="865"/>
      <c r="AC209" s="866"/>
    </row>
    <row r="210" spans="1:29" ht="17.25" customHeight="1">
      <c r="A210" s="952" t="s">
        <v>806</v>
      </c>
      <c r="B210" s="953"/>
      <c r="C210" s="953"/>
      <c r="D210" s="954" t="s">
        <v>807</v>
      </c>
      <c r="E210" s="870"/>
      <c r="F210" s="870"/>
      <c r="G210" s="871"/>
      <c r="H210" s="715">
        <f xml:space="preserve"> 報告書入力!C81</f>
        <v>0</v>
      </c>
      <c r="I210" s="865"/>
      <c r="J210" s="865"/>
      <c r="K210" s="865"/>
      <c r="L210" s="865"/>
      <c r="M210" s="865"/>
      <c r="N210" s="865"/>
      <c r="O210" s="865"/>
      <c r="P210" s="865"/>
      <c r="Q210" s="865"/>
      <c r="R210" s="865"/>
      <c r="S210" s="865"/>
      <c r="T210" s="865"/>
      <c r="U210" s="865"/>
      <c r="V210" s="937"/>
      <c r="W210" s="715">
        <f xml:space="preserve"> 報告書入力!$D$81</f>
        <v>0</v>
      </c>
      <c r="X210" s="865"/>
      <c r="Y210" s="865"/>
      <c r="Z210" s="865"/>
      <c r="AA210" s="865"/>
      <c r="AB210" s="865"/>
      <c r="AC210" s="866"/>
    </row>
    <row r="211" spans="1:29" ht="17.25" customHeight="1">
      <c r="A211" s="952"/>
      <c r="B211" s="953"/>
      <c r="C211" s="953"/>
      <c r="D211" s="954" t="s">
        <v>779</v>
      </c>
      <c r="E211" s="870"/>
      <c r="F211" s="870"/>
      <c r="G211" s="871"/>
      <c r="H211" s="715">
        <f xml:space="preserve"> 報告書入力!C82</f>
        <v>0</v>
      </c>
      <c r="I211" s="865"/>
      <c r="J211" s="865"/>
      <c r="K211" s="865"/>
      <c r="L211" s="865"/>
      <c r="M211" s="865"/>
      <c r="N211" s="865"/>
      <c r="O211" s="865"/>
      <c r="P211" s="865"/>
      <c r="Q211" s="865"/>
      <c r="R211" s="865"/>
      <c r="S211" s="865"/>
      <c r="T211" s="865"/>
      <c r="U211" s="865"/>
      <c r="V211" s="937"/>
      <c r="W211" s="715">
        <f xml:space="preserve"> 報告書入力!$D$82</f>
        <v>0</v>
      </c>
      <c r="X211" s="865"/>
      <c r="Y211" s="865"/>
      <c r="Z211" s="865"/>
      <c r="AA211" s="865"/>
      <c r="AB211" s="865"/>
      <c r="AC211" s="866"/>
    </row>
    <row r="212" spans="1:29" ht="17.25" customHeight="1">
      <c r="A212" s="947" t="s">
        <v>808</v>
      </c>
      <c r="B212" s="487"/>
      <c r="C212" s="487"/>
      <c r="D212" s="487"/>
      <c r="E212" s="487"/>
      <c r="F212" s="487"/>
      <c r="G212" s="948"/>
      <c r="H212" s="355"/>
      <c r="I212" s="356" t="s">
        <v>339</v>
      </c>
      <c r="J212" s="357"/>
      <c r="K212" s="949">
        <f xml:space="preserve"> 報告書入力!$C$83</f>
        <v>0</v>
      </c>
      <c r="L212" s="911"/>
      <c r="M212" s="911"/>
      <c r="N212" s="911"/>
      <c r="O212" s="911"/>
      <c r="P212" s="911"/>
      <c r="Q212" s="911"/>
      <c r="R212" s="911"/>
      <c r="S212" s="911"/>
      <c r="T212" s="911"/>
      <c r="U212" s="911"/>
      <c r="V212" s="950"/>
      <c r="W212" s="949">
        <f xml:space="preserve"> 報告書入力!$D$83</f>
        <v>0</v>
      </c>
      <c r="X212" s="911"/>
      <c r="Y212" s="911"/>
      <c r="Z212" s="911"/>
      <c r="AA212" s="911"/>
      <c r="AB212" s="911"/>
      <c r="AC212" s="912"/>
    </row>
    <row r="213" spans="1:29" ht="12" customHeight="1">
      <c r="A213" s="291" t="str">
        <f xml:space="preserve"> 報告書入力!C1</f>
        <v>ver.4.1β</v>
      </c>
      <c r="B213" s="292"/>
      <c r="C213" s="292"/>
      <c r="D213" s="292"/>
      <c r="E213" s="292"/>
      <c r="F213" s="292"/>
      <c r="G213" s="292"/>
      <c r="H213" s="292"/>
      <c r="I213" s="292"/>
      <c r="J213" s="292"/>
      <c r="K213" s="292"/>
      <c r="L213" s="292"/>
      <c r="M213" s="292"/>
      <c r="N213" s="292"/>
      <c r="O213" s="290"/>
      <c r="P213" s="290"/>
      <c r="Q213" s="290"/>
      <c r="R213" s="290"/>
      <c r="S213" s="290"/>
      <c r="T213" s="290"/>
      <c r="U213" s="290"/>
      <c r="V213" s="290"/>
      <c r="W213" s="290"/>
      <c r="X213" s="290"/>
      <c r="Y213" s="290"/>
      <c r="Z213" s="290"/>
      <c r="AA213" s="290"/>
      <c r="AB213" s="290"/>
    </row>
    <row r="214" spans="1:29" ht="3.75" customHeight="1">
      <c r="B214" s="292"/>
      <c r="C214" s="292"/>
      <c r="D214" s="292"/>
      <c r="E214" s="292"/>
      <c r="F214" s="292"/>
      <c r="G214" s="292"/>
      <c r="H214" s="292"/>
      <c r="I214" s="292"/>
      <c r="J214" s="292"/>
      <c r="K214" s="292"/>
      <c r="L214" s="292"/>
      <c r="M214" s="292"/>
      <c r="N214" s="292"/>
      <c r="O214" s="290"/>
      <c r="P214" s="290"/>
      <c r="Q214" s="290"/>
      <c r="R214" s="290"/>
      <c r="S214" s="290"/>
      <c r="T214" s="290"/>
      <c r="U214" s="290"/>
      <c r="V214" s="290"/>
      <c r="W214" s="290"/>
      <c r="X214" s="350"/>
      <c r="Y214" s="350"/>
      <c r="Z214" s="350"/>
      <c r="AA214" s="350"/>
      <c r="AB214" s="350"/>
    </row>
    <row r="215" spans="1:29" ht="17.25" customHeight="1">
      <c r="A215" s="322"/>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505">
        <f>X163</f>
        <v>0</v>
      </c>
      <c r="Y215" s="506"/>
      <c r="Z215" s="506"/>
      <c r="AA215" s="506"/>
      <c r="AB215" s="507" t="s">
        <v>899</v>
      </c>
      <c r="AC215" s="508"/>
    </row>
    <row r="216" spans="1:29" ht="17.25" customHeight="1"/>
    <row r="217" spans="1:29" ht="17.25" customHeight="1"/>
    <row r="218" spans="1:29" ht="17.25" customHeight="1"/>
    <row r="219" spans="1:29" ht="17.25" customHeight="1">
      <c r="A219" s="951" t="s">
        <v>900</v>
      </c>
      <c r="B219" s="951"/>
      <c r="C219" s="951"/>
      <c r="D219" s="951"/>
      <c r="E219" s="951"/>
      <c r="F219" s="951"/>
      <c r="G219" s="951"/>
      <c r="H219" s="951"/>
      <c r="I219" s="951"/>
      <c r="J219" s="951"/>
      <c r="K219" s="358"/>
      <c r="L219" s="7"/>
      <c r="M219" s="7"/>
      <c r="N219" s="7"/>
    </row>
    <row r="220" spans="1:29" ht="17.25" customHeight="1">
      <c r="A220" s="963" t="s">
        <v>901</v>
      </c>
      <c r="B220" s="964"/>
      <c r="C220" s="965"/>
      <c r="D220" s="966" t="s">
        <v>809</v>
      </c>
      <c r="E220" s="966"/>
      <c r="F220" s="967"/>
      <c r="G220" s="967"/>
      <c r="H220" s="964" t="s">
        <v>810</v>
      </c>
      <c r="I220" s="916"/>
      <c r="J220" s="968" t="s">
        <v>811</v>
      </c>
      <c r="K220" s="968"/>
      <c r="L220" s="968"/>
      <c r="M220" s="968"/>
      <c r="N220" s="968"/>
      <c r="O220" s="968"/>
      <c r="P220" s="969"/>
      <c r="Q220" s="969"/>
      <c r="R220" s="969"/>
      <c r="S220" s="969"/>
      <c r="T220" s="969"/>
      <c r="U220" s="969"/>
      <c r="V220" s="969"/>
      <c r="W220" s="969"/>
      <c r="X220" s="969"/>
      <c r="Y220" s="969"/>
      <c r="Z220" s="969"/>
      <c r="AA220" s="969"/>
      <c r="AB220" s="969"/>
      <c r="AC220" s="970"/>
    </row>
    <row r="221" spans="1:29" ht="17.25" customHeight="1">
      <c r="A221" s="971" t="s">
        <v>902</v>
      </c>
      <c r="B221" s="972"/>
      <c r="C221" s="973"/>
      <c r="D221" s="974" t="s">
        <v>812</v>
      </c>
      <c r="E221" s="974"/>
      <c r="F221" s="975"/>
      <c r="G221" s="975"/>
      <c r="H221" s="976">
        <f xml:space="preserve"> 報告書入力!$B$86</f>
        <v>0</v>
      </c>
      <c r="I221" s="977"/>
      <c r="J221" s="980">
        <f xml:space="preserve"> 報告書入力!$C$86</f>
        <v>0</v>
      </c>
      <c r="K221" s="980"/>
      <c r="L221" s="980"/>
      <c r="M221" s="980"/>
      <c r="N221" s="980"/>
      <c r="O221" s="980"/>
      <c r="P221" s="980"/>
      <c r="Q221" s="980"/>
      <c r="R221" s="980"/>
      <c r="S221" s="980"/>
      <c r="T221" s="980"/>
      <c r="U221" s="980"/>
      <c r="V221" s="980"/>
      <c r="W221" s="980"/>
      <c r="X221" s="980"/>
      <c r="Y221" s="980"/>
      <c r="Z221" s="980"/>
      <c r="AA221" s="980"/>
      <c r="AB221" s="980"/>
      <c r="AC221" s="981"/>
    </row>
    <row r="222" spans="1:29" ht="17.25" customHeight="1">
      <c r="A222" s="955"/>
      <c r="B222" s="956"/>
      <c r="C222" s="957"/>
      <c r="D222" s="958" t="s">
        <v>813</v>
      </c>
      <c r="E222" s="958"/>
      <c r="F222" s="959"/>
      <c r="G222" s="959"/>
      <c r="H222" s="978"/>
      <c r="I222" s="979"/>
      <c r="J222" s="961">
        <f xml:space="preserve"> 報告書入力!$C$87</f>
        <v>0</v>
      </c>
      <c r="K222" s="961"/>
      <c r="L222" s="961"/>
      <c r="M222" s="961"/>
      <c r="N222" s="961"/>
      <c r="O222" s="961"/>
      <c r="P222" s="961"/>
      <c r="Q222" s="961"/>
      <c r="R222" s="961"/>
      <c r="S222" s="961"/>
      <c r="T222" s="961"/>
      <c r="U222" s="961"/>
      <c r="V222" s="961"/>
      <c r="W222" s="961"/>
      <c r="X222" s="961"/>
      <c r="Y222" s="961"/>
      <c r="Z222" s="961"/>
      <c r="AA222" s="961"/>
      <c r="AB222" s="961"/>
      <c r="AC222" s="962"/>
    </row>
    <row r="223" spans="1:29" ht="17.25" customHeight="1">
      <c r="A223" s="955" t="s">
        <v>814</v>
      </c>
      <c r="B223" s="956"/>
      <c r="C223" s="957"/>
      <c r="D223" s="958" t="s">
        <v>815</v>
      </c>
      <c r="E223" s="958"/>
      <c r="F223" s="959"/>
      <c r="G223" s="959"/>
      <c r="H223" s="960">
        <f xml:space="preserve"> 報告書入力!$B$88</f>
        <v>0</v>
      </c>
      <c r="I223" s="643"/>
      <c r="J223" s="961">
        <f xml:space="preserve"> 報告書入力!$C$88</f>
        <v>0</v>
      </c>
      <c r="K223" s="961"/>
      <c r="L223" s="961"/>
      <c r="M223" s="961"/>
      <c r="N223" s="961"/>
      <c r="O223" s="961"/>
      <c r="P223" s="961"/>
      <c r="Q223" s="961"/>
      <c r="R223" s="961"/>
      <c r="S223" s="961"/>
      <c r="T223" s="961"/>
      <c r="U223" s="961"/>
      <c r="V223" s="961"/>
      <c r="W223" s="961"/>
      <c r="X223" s="961"/>
      <c r="Y223" s="961"/>
      <c r="Z223" s="961"/>
      <c r="AA223" s="961"/>
      <c r="AB223" s="961"/>
      <c r="AC223" s="962"/>
    </row>
    <row r="224" spans="1:29" ht="17.25" customHeight="1">
      <c r="A224" s="955"/>
      <c r="B224" s="956"/>
      <c r="C224" s="957"/>
      <c r="D224" s="958" t="s">
        <v>816</v>
      </c>
      <c r="E224" s="958"/>
      <c r="F224" s="959"/>
      <c r="G224" s="959"/>
      <c r="H224" s="960">
        <f xml:space="preserve"> 報告書入力!B89</f>
        <v>0</v>
      </c>
      <c r="I224" s="643"/>
      <c r="J224" s="961">
        <f xml:space="preserve"> 報告書入力!$C$89</f>
        <v>0</v>
      </c>
      <c r="K224" s="961"/>
      <c r="L224" s="961"/>
      <c r="M224" s="961"/>
      <c r="N224" s="961"/>
      <c r="O224" s="961"/>
      <c r="P224" s="961"/>
      <c r="Q224" s="961"/>
      <c r="R224" s="961"/>
      <c r="S224" s="961"/>
      <c r="T224" s="961"/>
      <c r="U224" s="961"/>
      <c r="V224" s="961"/>
      <c r="W224" s="961"/>
      <c r="X224" s="961"/>
      <c r="Y224" s="961"/>
      <c r="Z224" s="961"/>
      <c r="AA224" s="961"/>
      <c r="AB224" s="961"/>
      <c r="AC224" s="962"/>
    </row>
    <row r="225" spans="1:29" ht="17.25" customHeight="1">
      <c r="A225" s="955" t="s">
        <v>903</v>
      </c>
      <c r="B225" s="956"/>
      <c r="C225" s="957"/>
      <c r="D225" s="958" t="s">
        <v>817</v>
      </c>
      <c r="E225" s="958"/>
      <c r="F225" s="959"/>
      <c r="G225" s="959"/>
      <c r="H225" s="978">
        <f xml:space="preserve"> 報告書入力!$B$90</f>
        <v>0</v>
      </c>
      <c r="I225" s="979"/>
      <c r="J225" s="961">
        <f xml:space="preserve"> 報告書入力!$C$90</f>
        <v>0</v>
      </c>
      <c r="K225" s="961"/>
      <c r="L225" s="961"/>
      <c r="M225" s="961"/>
      <c r="N225" s="961"/>
      <c r="O225" s="961"/>
      <c r="P225" s="961"/>
      <c r="Q225" s="961"/>
      <c r="R225" s="961"/>
      <c r="S225" s="961"/>
      <c r="T225" s="961"/>
      <c r="U225" s="961"/>
      <c r="V225" s="961"/>
      <c r="W225" s="961"/>
      <c r="X225" s="961"/>
      <c r="Y225" s="961"/>
      <c r="Z225" s="961"/>
      <c r="AA225" s="961"/>
      <c r="AB225" s="961"/>
      <c r="AC225" s="962"/>
    </row>
    <row r="226" spans="1:29" ht="17.25" customHeight="1">
      <c r="A226" s="955"/>
      <c r="B226" s="956"/>
      <c r="C226" s="957"/>
      <c r="D226" s="958" t="s">
        <v>818</v>
      </c>
      <c r="E226" s="958"/>
      <c r="F226" s="959"/>
      <c r="G226" s="959"/>
      <c r="H226" s="978"/>
      <c r="I226" s="979"/>
      <c r="J226" s="961">
        <f xml:space="preserve"> 報告書入力!$C$91</f>
        <v>0</v>
      </c>
      <c r="K226" s="961"/>
      <c r="L226" s="961"/>
      <c r="M226" s="961"/>
      <c r="N226" s="961"/>
      <c r="O226" s="961"/>
      <c r="P226" s="961"/>
      <c r="Q226" s="961"/>
      <c r="R226" s="961"/>
      <c r="S226" s="961"/>
      <c r="T226" s="961"/>
      <c r="U226" s="961"/>
      <c r="V226" s="961"/>
      <c r="W226" s="961"/>
      <c r="X226" s="961"/>
      <c r="Y226" s="961"/>
      <c r="Z226" s="961"/>
      <c r="AA226" s="961"/>
      <c r="AB226" s="961"/>
      <c r="AC226" s="962"/>
    </row>
    <row r="227" spans="1:29" ht="17.25" customHeight="1">
      <c r="A227" s="955"/>
      <c r="B227" s="956"/>
      <c r="C227" s="957"/>
      <c r="D227" s="958" t="s">
        <v>852</v>
      </c>
      <c r="E227" s="958"/>
      <c r="F227" s="959"/>
      <c r="G227" s="959"/>
      <c r="H227" s="978"/>
      <c r="I227" s="979"/>
      <c r="J227" s="961">
        <f xml:space="preserve"> 報告書入力!$C$92</f>
        <v>0</v>
      </c>
      <c r="K227" s="961"/>
      <c r="L227" s="961"/>
      <c r="M227" s="961"/>
      <c r="N227" s="961"/>
      <c r="O227" s="961"/>
      <c r="P227" s="961"/>
      <c r="Q227" s="961"/>
      <c r="R227" s="961"/>
      <c r="S227" s="961"/>
      <c r="T227" s="961"/>
      <c r="U227" s="961"/>
      <c r="V227" s="961"/>
      <c r="W227" s="961"/>
      <c r="X227" s="961"/>
      <c r="Y227" s="961"/>
      <c r="Z227" s="961"/>
      <c r="AA227" s="961"/>
      <c r="AB227" s="961"/>
      <c r="AC227" s="962"/>
    </row>
    <row r="228" spans="1:29" ht="17.25" customHeight="1">
      <c r="A228" s="955"/>
      <c r="B228" s="956"/>
      <c r="C228" s="957"/>
      <c r="D228" s="958" t="s">
        <v>819</v>
      </c>
      <c r="E228" s="958"/>
      <c r="F228" s="959"/>
      <c r="G228" s="959"/>
      <c r="H228" s="978"/>
      <c r="I228" s="979"/>
      <c r="J228" s="961">
        <f xml:space="preserve"> 報告書入力!$C$93</f>
        <v>0</v>
      </c>
      <c r="K228" s="961"/>
      <c r="L228" s="961"/>
      <c r="M228" s="961"/>
      <c r="N228" s="961"/>
      <c r="O228" s="961"/>
      <c r="P228" s="961"/>
      <c r="Q228" s="961"/>
      <c r="R228" s="961"/>
      <c r="S228" s="961"/>
      <c r="T228" s="961"/>
      <c r="U228" s="961"/>
      <c r="V228" s="961"/>
      <c r="W228" s="961"/>
      <c r="X228" s="961"/>
      <c r="Y228" s="961"/>
      <c r="Z228" s="961"/>
      <c r="AA228" s="961"/>
      <c r="AB228" s="961"/>
      <c r="AC228" s="962"/>
    </row>
    <row r="229" spans="1:29" ht="17.25" customHeight="1">
      <c r="A229" s="955" t="s">
        <v>904</v>
      </c>
      <c r="B229" s="984"/>
      <c r="C229" s="984"/>
      <c r="D229" s="984"/>
      <c r="E229" s="984"/>
      <c r="F229" s="984"/>
      <c r="G229" s="984"/>
      <c r="H229" s="978">
        <f xml:space="preserve"> 報告書入力!$B$94</f>
        <v>0</v>
      </c>
      <c r="I229" s="979"/>
      <c r="J229" s="961">
        <f xml:space="preserve"> 報告書入力!$C$94</f>
        <v>0</v>
      </c>
      <c r="K229" s="961"/>
      <c r="L229" s="961"/>
      <c r="M229" s="961"/>
      <c r="N229" s="961"/>
      <c r="O229" s="961"/>
      <c r="P229" s="961"/>
      <c r="Q229" s="961"/>
      <c r="R229" s="961"/>
      <c r="S229" s="961"/>
      <c r="T229" s="961"/>
      <c r="U229" s="961"/>
      <c r="V229" s="961"/>
      <c r="W229" s="961"/>
      <c r="X229" s="961"/>
      <c r="Y229" s="961"/>
      <c r="Z229" s="961"/>
      <c r="AA229" s="961"/>
      <c r="AB229" s="961"/>
      <c r="AC229" s="962"/>
    </row>
    <row r="230" spans="1:29" ht="17.25" customHeight="1">
      <c r="A230" s="985" t="s">
        <v>820</v>
      </c>
      <c r="B230" s="934" t="s">
        <v>821</v>
      </c>
      <c r="C230" s="638"/>
      <c r="D230" s="958" t="s">
        <v>817</v>
      </c>
      <c r="E230" s="958"/>
      <c r="F230" s="957"/>
      <c r="G230" s="957"/>
      <c r="H230" s="982">
        <f xml:space="preserve"> 報告書入力!$B$95</f>
        <v>0</v>
      </c>
      <c r="I230" s="979"/>
      <c r="J230" s="961">
        <f xml:space="preserve"> 報告書入力!$C$95</f>
        <v>0</v>
      </c>
      <c r="K230" s="961"/>
      <c r="L230" s="961"/>
      <c r="M230" s="961"/>
      <c r="N230" s="961"/>
      <c r="O230" s="961"/>
      <c r="P230" s="961"/>
      <c r="Q230" s="961"/>
      <c r="R230" s="961"/>
      <c r="S230" s="961"/>
      <c r="T230" s="961"/>
      <c r="U230" s="961"/>
      <c r="V230" s="961"/>
      <c r="W230" s="961"/>
      <c r="X230" s="961"/>
      <c r="Y230" s="961"/>
      <c r="Z230" s="961"/>
      <c r="AA230" s="961"/>
      <c r="AB230" s="961"/>
      <c r="AC230" s="962"/>
    </row>
    <row r="231" spans="1:29" ht="17.25" customHeight="1">
      <c r="A231" s="985"/>
      <c r="B231" s="986"/>
      <c r="C231" s="648"/>
      <c r="D231" s="958" t="s">
        <v>818</v>
      </c>
      <c r="E231" s="958"/>
      <c r="F231" s="957"/>
      <c r="G231" s="957"/>
      <c r="H231" s="982"/>
      <c r="I231" s="979"/>
      <c r="J231" s="961">
        <f xml:space="preserve"> 報告書入力!$C$96</f>
        <v>0</v>
      </c>
      <c r="K231" s="961"/>
      <c r="L231" s="961"/>
      <c r="M231" s="961"/>
      <c r="N231" s="961"/>
      <c r="O231" s="961"/>
      <c r="P231" s="961"/>
      <c r="Q231" s="961"/>
      <c r="R231" s="961"/>
      <c r="S231" s="961"/>
      <c r="T231" s="961"/>
      <c r="U231" s="961"/>
      <c r="V231" s="961"/>
      <c r="W231" s="961"/>
      <c r="X231" s="961"/>
      <c r="Y231" s="961"/>
      <c r="Z231" s="961"/>
      <c r="AA231" s="961"/>
      <c r="AB231" s="961"/>
      <c r="AC231" s="962"/>
    </row>
    <row r="232" spans="1:29" ht="17.25" customHeight="1">
      <c r="A232" s="985"/>
      <c r="B232" s="986"/>
      <c r="C232" s="648"/>
      <c r="D232" s="958" t="s">
        <v>822</v>
      </c>
      <c r="E232" s="958"/>
      <c r="F232" s="957"/>
      <c r="G232" s="957"/>
      <c r="H232" s="982"/>
      <c r="I232" s="979"/>
      <c r="J232" s="961">
        <f xml:space="preserve"> 報告書入力!$C$97</f>
        <v>0</v>
      </c>
      <c r="K232" s="961"/>
      <c r="L232" s="961"/>
      <c r="M232" s="961"/>
      <c r="N232" s="961"/>
      <c r="O232" s="961"/>
      <c r="P232" s="961"/>
      <c r="Q232" s="961"/>
      <c r="R232" s="961"/>
      <c r="S232" s="961"/>
      <c r="T232" s="961"/>
      <c r="U232" s="961"/>
      <c r="V232" s="961"/>
      <c r="W232" s="961"/>
      <c r="X232" s="961"/>
      <c r="Y232" s="961"/>
      <c r="Z232" s="961"/>
      <c r="AA232" s="961"/>
      <c r="AB232" s="961"/>
      <c r="AC232" s="962"/>
    </row>
    <row r="233" spans="1:29" ht="17.25" customHeight="1">
      <c r="A233" s="985"/>
      <c r="B233" s="936"/>
      <c r="C233" s="582"/>
      <c r="D233" s="958" t="s">
        <v>905</v>
      </c>
      <c r="E233" s="958"/>
      <c r="F233" s="957"/>
      <c r="G233" s="957"/>
      <c r="H233" s="982">
        <f xml:space="preserve"> 報告書入力!$B$98</f>
        <v>0</v>
      </c>
      <c r="I233" s="979"/>
      <c r="J233" s="961">
        <f xml:space="preserve"> 報告書入力!$C$98</f>
        <v>0</v>
      </c>
      <c r="K233" s="961"/>
      <c r="L233" s="961"/>
      <c r="M233" s="961"/>
      <c r="N233" s="961"/>
      <c r="O233" s="961"/>
      <c r="P233" s="961"/>
      <c r="Q233" s="961"/>
      <c r="R233" s="961"/>
      <c r="S233" s="961"/>
      <c r="T233" s="961"/>
      <c r="U233" s="961"/>
      <c r="V233" s="961"/>
      <c r="W233" s="961"/>
      <c r="X233" s="961"/>
      <c r="Y233" s="961"/>
      <c r="Z233" s="961"/>
      <c r="AA233" s="961"/>
      <c r="AB233" s="961"/>
      <c r="AC233" s="962"/>
    </row>
    <row r="234" spans="1:29" ht="17.25" customHeight="1">
      <c r="A234" s="985"/>
      <c r="B234" s="983" t="s">
        <v>823</v>
      </c>
      <c r="C234" s="957"/>
      <c r="D234" s="957"/>
      <c r="E234" s="957"/>
      <c r="F234" s="957"/>
      <c r="G234" s="957"/>
      <c r="H234" s="982">
        <f xml:space="preserve"> 報告書入力!$B$99</f>
        <v>0</v>
      </c>
      <c r="I234" s="979"/>
      <c r="J234" s="961">
        <f xml:space="preserve"> 報告書入力!$C$99</f>
        <v>0</v>
      </c>
      <c r="K234" s="961"/>
      <c r="L234" s="961"/>
      <c r="M234" s="961"/>
      <c r="N234" s="961"/>
      <c r="O234" s="961"/>
      <c r="P234" s="961"/>
      <c r="Q234" s="961"/>
      <c r="R234" s="961"/>
      <c r="S234" s="961"/>
      <c r="T234" s="961"/>
      <c r="U234" s="961"/>
      <c r="V234" s="961"/>
      <c r="W234" s="961"/>
      <c r="X234" s="961"/>
      <c r="Y234" s="961"/>
      <c r="Z234" s="961"/>
      <c r="AA234" s="961"/>
      <c r="AB234" s="961"/>
      <c r="AC234" s="962"/>
    </row>
    <row r="235" spans="1:29" ht="17.25" customHeight="1">
      <c r="A235" s="955" t="s">
        <v>824</v>
      </c>
      <c r="B235" s="956" t="s">
        <v>825</v>
      </c>
      <c r="C235" s="957"/>
      <c r="D235" s="958" t="s">
        <v>826</v>
      </c>
      <c r="E235" s="958"/>
      <c r="F235" s="957"/>
      <c r="G235" s="957"/>
      <c r="H235" s="982">
        <f xml:space="preserve"> 報告書入力!$B$100</f>
        <v>0</v>
      </c>
      <c r="I235" s="979"/>
      <c r="J235" s="961">
        <f xml:space="preserve"> 報告書入力!$C$100</f>
        <v>0</v>
      </c>
      <c r="K235" s="961"/>
      <c r="L235" s="961"/>
      <c r="M235" s="961"/>
      <c r="N235" s="961"/>
      <c r="O235" s="961"/>
      <c r="P235" s="961"/>
      <c r="Q235" s="961"/>
      <c r="R235" s="961"/>
      <c r="S235" s="961"/>
      <c r="T235" s="961"/>
      <c r="U235" s="961"/>
      <c r="V235" s="961"/>
      <c r="W235" s="961"/>
      <c r="X235" s="961"/>
      <c r="Y235" s="961"/>
      <c r="Z235" s="961"/>
      <c r="AA235" s="961"/>
      <c r="AB235" s="961"/>
      <c r="AC235" s="962"/>
    </row>
    <row r="236" spans="1:29" ht="17.25" customHeight="1">
      <c r="A236" s="955"/>
      <c r="B236" s="956" t="s">
        <v>827</v>
      </c>
      <c r="C236" s="957"/>
      <c r="D236" s="958" t="s">
        <v>828</v>
      </c>
      <c r="E236" s="958"/>
      <c r="F236" s="957"/>
      <c r="G236" s="957"/>
      <c r="H236" s="982">
        <f xml:space="preserve"> 報告書入力!$B$101</f>
        <v>0</v>
      </c>
      <c r="I236" s="979"/>
      <c r="J236" s="961">
        <f xml:space="preserve"> 報告書入力!$C$101</f>
        <v>0</v>
      </c>
      <c r="K236" s="961"/>
      <c r="L236" s="961"/>
      <c r="M236" s="961"/>
      <c r="N236" s="961"/>
      <c r="O236" s="961"/>
      <c r="P236" s="961"/>
      <c r="Q236" s="961"/>
      <c r="R236" s="961"/>
      <c r="S236" s="961"/>
      <c r="T236" s="961"/>
      <c r="U236" s="961"/>
      <c r="V236" s="961"/>
      <c r="W236" s="961"/>
      <c r="X236" s="961"/>
      <c r="Y236" s="961"/>
      <c r="Z236" s="961"/>
      <c r="AA236" s="961"/>
      <c r="AB236" s="961"/>
      <c r="AC236" s="962"/>
    </row>
    <row r="237" spans="1:29" ht="17.25" customHeight="1">
      <c r="A237" s="955"/>
      <c r="B237" s="956"/>
      <c r="C237" s="957"/>
      <c r="D237" s="958" t="s">
        <v>829</v>
      </c>
      <c r="E237" s="958"/>
      <c r="F237" s="957"/>
      <c r="G237" s="957"/>
      <c r="H237" s="982"/>
      <c r="I237" s="979"/>
      <c r="J237" s="961">
        <f xml:space="preserve"> 報告書入力!$C$102</f>
        <v>0</v>
      </c>
      <c r="K237" s="961"/>
      <c r="L237" s="961"/>
      <c r="M237" s="961"/>
      <c r="N237" s="961"/>
      <c r="O237" s="961"/>
      <c r="P237" s="961"/>
      <c r="Q237" s="961"/>
      <c r="R237" s="961"/>
      <c r="S237" s="961"/>
      <c r="T237" s="961"/>
      <c r="U237" s="961"/>
      <c r="V237" s="961"/>
      <c r="W237" s="961"/>
      <c r="X237" s="961"/>
      <c r="Y237" s="961"/>
      <c r="Z237" s="961"/>
      <c r="AA237" s="961"/>
      <c r="AB237" s="961"/>
      <c r="AC237" s="962"/>
    </row>
    <row r="238" spans="1:29" ht="17.25" customHeight="1">
      <c r="A238" s="955" t="s">
        <v>830</v>
      </c>
      <c r="B238" s="956" t="s">
        <v>831</v>
      </c>
      <c r="C238" s="957"/>
      <c r="D238" s="958" t="s">
        <v>825</v>
      </c>
      <c r="E238" s="958"/>
      <c r="F238" s="957"/>
      <c r="G238" s="957"/>
      <c r="H238" s="982">
        <f xml:space="preserve"> 報告書入力!$B$103</f>
        <v>0</v>
      </c>
      <c r="I238" s="979"/>
      <c r="J238" s="961">
        <f xml:space="preserve"> 報告書入力!$C$103</f>
        <v>0</v>
      </c>
      <c r="K238" s="961"/>
      <c r="L238" s="961"/>
      <c r="M238" s="961"/>
      <c r="N238" s="961"/>
      <c r="O238" s="961"/>
      <c r="P238" s="961"/>
      <c r="Q238" s="961"/>
      <c r="R238" s="961"/>
      <c r="S238" s="961"/>
      <c r="T238" s="961"/>
      <c r="U238" s="961"/>
      <c r="V238" s="961"/>
      <c r="W238" s="961"/>
      <c r="X238" s="961"/>
      <c r="Y238" s="961"/>
      <c r="Z238" s="961"/>
      <c r="AA238" s="961"/>
      <c r="AB238" s="961"/>
      <c r="AC238" s="962"/>
    </row>
    <row r="239" spans="1:29" ht="17.25" customHeight="1">
      <c r="A239" s="955"/>
      <c r="B239" s="956"/>
      <c r="C239" s="957"/>
      <c r="D239" s="958" t="s">
        <v>832</v>
      </c>
      <c r="E239" s="958"/>
      <c r="F239" s="957"/>
      <c r="G239" s="957"/>
      <c r="H239" s="982">
        <f xml:space="preserve"> 報告書入力!$B$104</f>
        <v>0</v>
      </c>
      <c r="I239" s="979"/>
      <c r="J239" s="961">
        <f xml:space="preserve"> 報告書入力!$C$104</f>
        <v>0</v>
      </c>
      <c r="K239" s="961"/>
      <c r="L239" s="961"/>
      <c r="M239" s="961"/>
      <c r="N239" s="961"/>
      <c r="O239" s="961"/>
      <c r="P239" s="961"/>
      <c r="Q239" s="961"/>
      <c r="R239" s="961"/>
      <c r="S239" s="961"/>
      <c r="T239" s="961"/>
      <c r="U239" s="961"/>
      <c r="V239" s="961"/>
      <c r="W239" s="961"/>
      <c r="X239" s="961"/>
      <c r="Y239" s="961"/>
      <c r="Z239" s="961"/>
      <c r="AA239" s="961"/>
      <c r="AB239" s="961"/>
      <c r="AC239" s="962"/>
    </row>
    <row r="240" spans="1:29" ht="17.25" customHeight="1">
      <c r="A240" s="991"/>
      <c r="B240" s="992" t="s">
        <v>833</v>
      </c>
      <c r="C240" s="993"/>
      <c r="D240" s="993"/>
      <c r="E240" s="993"/>
      <c r="F240" s="993"/>
      <c r="G240" s="993"/>
      <c r="H240" s="987">
        <f xml:space="preserve"> 報告書入力!$B$105</f>
        <v>0</v>
      </c>
      <c r="I240" s="988"/>
      <c r="J240" s="989">
        <f xml:space="preserve"> 報告書入力!$C$105</f>
        <v>0</v>
      </c>
      <c r="K240" s="989"/>
      <c r="L240" s="989"/>
      <c r="M240" s="989"/>
      <c r="N240" s="989"/>
      <c r="O240" s="989"/>
      <c r="P240" s="989"/>
      <c r="Q240" s="989"/>
      <c r="R240" s="989"/>
      <c r="S240" s="989"/>
      <c r="T240" s="989"/>
      <c r="U240" s="989"/>
      <c r="V240" s="989"/>
      <c r="W240" s="989"/>
      <c r="X240" s="989"/>
      <c r="Y240" s="989"/>
      <c r="Z240" s="989"/>
      <c r="AA240" s="989"/>
      <c r="AB240" s="989"/>
      <c r="AC240" s="990"/>
    </row>
    <row r="272" spans="1:28" ht="12" customHeight="1">
      <c r="A272" s="291" t="str">
        <f xml:space="preserve"> 報告書入力!C1</f>
        <v>ver.4.1β</v>
      </c>
      <c r="B272" s="292"/>
      <c r="C272" s="292"/>
      <c r="D272" s="292"/>
      <c r="E272" s="292"/>
      <c r="F272" s="292"/>
      <c r="G272" s="292"/>
      <c r="H272" s="292"/>
      <c r="I272" s="292"/>
      <c r="J272" s="292"/>
      <c r="K272" s="292"/>
      <c r="L272" s="292"/>
      <c r="M272" s="292"/>
      <c r="N272" s="292"/>
      <c r="O272" s="290"/>
      <c r="P272" s="290"/>
      <c r="Q272" s="290"/>
      <c r="R272" s="290"/>
      <c r="S272" s="290"/>
      <c r="T272" s="290"/>
      <c r="U272" s="290"/>
      <c r="V272" s="290"/>
      <c r="W272" s="290"/>
      <c r="X272" s="290"/>
      <c r="Y272" s="290"/>
      <c r="Z272" s="290"/>
      <c r="AA272" s="290"/>
      <c r="AB272" s="290"/>
    </row>
  </sheetData>
  <sheetProtection algorithmName="SHA-512" hashValue="HyXbr1ajlSoO+ljy5uQzsGD/IXGr3FcLEKAeyB9720zh1D+ppcwmCGsjUZLofQrPn3FNFS7pHEw0GjBH7/js8w==" saltValue="/IdbW68t0hg1tw77HzycdA==" spinCount="100000" sheet="1" objects="1" scenarios="1"/>
  <mergeCells count="395">
    <mergeCell ref="H240:I240"/>
    <mergeCell ref="J240:AC240"/>
    <mergeCell ref="J237:AC237"/>
    <mergeCell ref="A238:A240"/>
    <mergeCell ref="B238:C239"/>
    <mergeCell ref="D238:G238"/>
    <mergeCell ref="H238:I238"/>
    <mergeCell ref="J238:AC238"/>
    <mergeCell ref="D239:G239"/>
    <mergeCell ref="H239:I239"/>
    <mergeCell ref="J239:AC239"/>
    <mergeCell ref="B240:G240"/>
    <mergeCell ref="A235:A237"/>
    <mergeCell ref="B235:C235"/>
    <mergeCell ref="D235:G235"/>
    <mergeCell ref="H235:I235"/>
    <mergeCell ref="J235:AC235"/>
    <mergeCell ref="B236:C237"/>
    <mergeCell ref="D236:G236"/>
    <mergeCell ref="H236:I237"/>
    <mergeCell ref="J236:AC236"/>
    <mergeCell ref="D237:G237"/>
    <mergeCell ref="D232:G232"/>
    <mergeCell ref="J232:AC232"/>
    <mergeCell ref="D233:G233"/>
    <mergeCell ref="H233:I233"/>
    <mergeCell ref="J233:AC233"/>
    <mergeCell ref="B234:G234"/>
    <mergeCell ref="H234:I234"/>
    <mergeCell ref="J234:AC234"/>
    <mergeCell ref="A229:G229"/>
    <mergeCell ref="H229:I229"/>
    <mergeCell ref="J229:AC229"/>
    <mergeCell ref="A230:A234"/>
    <mergeCell ref="B230:C233"/>
    <mergeCell ref="D230:G230"/>
    <mergeCell ref="H230:I232"/>
    <mergeCell ref="J230:AC230"/>
    <mergeCell ref="D231:G231"/>
    <mergeCell ref="J231:AC231"/>
    <mergeCell ref="A225:C228"/>
    <mergeCell ref="D225:G225"/>
    <mergeCell ref="H225:I228"/>
    <mergeCell ref="J225:AC225"/>
    <mergeCell ref="D226:G226"/>
    <mergeCell ref="J226:AC226"/>
    <mergeCell ref="D227:G227"/>
    <mergeCell ref="J227:AC227"/>
    <mergeCell ref="D228:G228"/>
    <mergeCell ref="J228:AC228"/>
    <mergeCell ref="A223:C224"/>
    <mergeCell ref="D223:G223"/>
    <mergeCell ref="H223:I223"/>
    <mergeCell ref="J223:AC223"/>
    <mergeCell ref="D224:G224"/>
    <mergeCell ref="H224:I224"/>
    <mergeCell ref="J224:AC224"/>
    <mergeCell ref="A220:C220"/>
    <mergeCell ref="D220:G220"/>
    <mergeCell ref="H220:I220"/>
    <mergeCell ref="J220:AC220"/>
    <mergeCell ref="A221:C222"/>
    <mergeCell ref="D221:G221"/>
    <mergeCell ref="H221:I222"/>
    <mergeCell ref="J221:AC221"/>
    <mergeCell ref="D222:G222"/>
    <mergeCell ref="J222:AC222"/>
    <mergeCell ref="A212:G212"/>
    <mergeCell ref="K212:V212"/>
    <mergeCell ref="W212:AC212"/>
    <mergeCell ref="X215:AA215"/>
    <mergeCell ref="AB215:AC215"/>
    <mergeCell ref="A219:J219"/>
    <mergeCell ref="A210:C211"/>
    <mergeCell ref="D210:G210"/>
    <mergeCell ref="H210:V210"/>
    <mergeCell ref="W210:AC210"/>
    <mergeCell ref="D211:G211"/>
    <mergeCell ref="H211:V211"/>
    <mergeCell ref="W211:AC211"/>
    <mergeCell ref="O204:P206"/>
    <mergeCell ref="Q204:V204"/>
    <mergeCell ref="W204:AC204"/>
    <mergeCell ref="B205:G205"/>
    <mergeCell ref="K205:N205"/>
    <mergeCell ref="Q205:V205"/>
    <mergeCell ref="A208:G208"/>
    <mergeCell ref="H208:J209"/>
    <mergeCell ref="K208:V208"/>
    <mergeCell ref="W208:AC208"/>
    <mergeCell ref="A209:G209"/>
    <mergeCell ref="K209:V209"/>
    <mergeCell ref="W209:AC209"/>
    <mergeCell ref="W205:AC205"/>
    <mergeCell ref="B206:G206"/>
    <mergeCell ref="K206:N206"/>
    <mergeCell ref="Q206:V206"/>
    <mergeCell ref="W206:AC206"/>
    <mergeCell ref="A207:G207"/>
    <mergeCell ref="H207:V207"/>
    <mergeCell ref="W207:AC207"/>
    <mergeCell ref="A198:G198"/>
    <mergeCell ref="H198:V198"/>
    <mergeCell ref="W198:AC198"/>
    <mergeCell ref="A199:A206"/>
    <mergeCell ref="B199:G199"/>
    <mergeCell ref="H199:J201"/>
    <mergeCell ref="K199:V199"/>
    <mergeCell ref="W199:AC199"/>
    <mergeCell ref="B200:G200"/>
    <mergeCell ref="K200:V200"/>
    <mergeCell ref="W200:AC200"/>
    <mergeCell ref="B201:G201"/>
    <mergeCell ref="K201:V201"/>
    <mergeCell ref="W201:AC201"/>
    <mergeCell ref="B202:G203"/>
    <mergeCell ref="H202:J202"/>
    <mergeCell ref="K202:V202"/>
    <mergeCell ref="W202:AC202"/>
    <mergeCell ref="H203:J203"/>
    <mergeCell ref="K203:V203"/>
    <mergeCell ref="W203:AC203"/>
    <mergeCell ref="B204:G204"/>
    <mergeCell ref="H204:J206"/>
    <mergeCell ref="K204:N204"/>
    <mergeCell ref="E194:G194"/>
    <mergeCell ref="H194:AC194"/>
    <mergeCell ref="A196:AC196"/>
    <mergeCell ref="A197:G197"/>
    <mergeCell ref="H197:V197"/>
    <mergeCell ref="W197:AC197"/>
    <mergeCell ref="H189:AC189"/>
    <mergeCell ref="E190:G190"/>
    <mergeCell ref="H190:AC190"/>
    <mergeCell ref="E191:G191"/>
    <mergeCell ref="H191:AC191"/>
    <mergeCell ref="A192:D194"/>
    <mergeCell ref="E192:G192"/>
    <mergeCell ref="H192:AC192"/>
    <mergeCell ref="E193:G193"/>
    <mergeCell ref="H193:AC193"/>
    <mergeCell ref="A186:H186"/>
    <mergeCell ref="A187:A191"/>
    <mergeCell ref="B187:G187"/>
    <mergeCell ref="H187:O187"/>
    <mergeCell ref="P187:T187"/>
    <mergeCell ref="U187:AC187"/>
    <mergeCell ref="B188:D191"/>
    <mergeCell ref="E188:G188"/>
    <mergeCell ref="H188:AC188"/>
    <mergeCell ref="E189:G189"/>
    <mergeCell ref="B182:D182"/>
    <mergeCell ref="E182:H182"/>
    <mergeCell ref="I182:O182"/>
    <mergeCell ref="P182:S182"/>
    <mergeCell ref="T182:AC182"/>
    <mergeCell ref="A183:D184"/>
    <mergeCell ref="E183:AC184"/>
    <mergeCell ref="T180:AC180"/>
    <mergeCell ref="B181:D181"/>
    <mergeCell ref="E181:H181"/>
    <mergeCell ref="I181:O181"/>
    <mergeCell ref="P181:S181"/>
    <mergeCell ref="T181:AC181"/>
    <mergeCell ref="A179:A182"/>
    <mergeCell ref="B179:D179"/>
    <mergeCell ref="E179:H179"/>
    <mergeCell ref="I179:O179"/>
    <mergeCell ref="P179:S179"/>
    <mergeCell ref="T179:AC179"/>
    <mergeCell ref="B180:D180"/>
    <mergeCell ref="E180:H180"/>
    <mergeCell ref="I180:O180"/>
    <mergeCell ref="P180:S180"/>
    <mergeCell ref="A177:D177"/>
    <mergeCell ref="E177:O177"/>
    <mergeCell ref="P177:S177"/>
    <mergeCell ref="T177:AC177"/>
    <mergeCell ref="A178:D178"/>
    <mergeCell ref="E178:O178"/>
    <mergeCell ref="P178:S178"/>
    <mergeCell ref="T178:AC178"/>
    <mergeCell ref="A175:D175"/>
    <mergeCell ref="E175:O175"/>
    <mergeCell ref="P175:S175"/>
    <mergeCell ref="T175:AC175"/>
    <mergeCell ref="A176:D176"/>
    <mergeCell ref="E176:O176"/>
    <mergeCell ref="P176:S176"/>
    <mergeCell ref="T176:AC176"/>
    <mergeCell ref="A172:D172"/>
    <mergeCell ref="E172:AC172"/>
    <mergeCell ref="A173:D173"/>
    <mergeCell ref="E173:AC173"/>
    <mergeCell ref="A174:D174"/>
    <mergeCell ref="E174:F174"/>
    <mergeCell ref="G174:O174"/>
    <mergeCell ref="P174:Q174"/>
    <mergeCell ref="R174:AC174"/>
    <mergeCell ref="E169:O169"/>
    <mergeCell ref="Q169:S169"/>
    <mergeCell ref="T169:AC169"/>
    <mergeCell ref="B170:D171"/>
    <mergeCell ref="E170:O171"/>
    <mergeCell ref="Q170:S171"/>
    <mergeCell ref="T170:AC171"/>
    <mergeCell ref="X163:AA163"/>
    <mergeCell ref="AB163:AC163"/>
    <mergeCell ref="A164:Q165"/>
    <mergeCell ref="A168:A171"/>
    <mergeCell ref="B168:D168"/>
    <mergeCell ref="E168:O168"/>
    <mergeCell ref="P168:P171"/>
    <mergeCell ref="Q168:S168"/>
    <mergeCell ref="T168:AC168"/>
    <mergeCell ref="B169:D169"/>
    <mergeCell ref="A152:E159"/>
    <mergeCell ref="G152:AC153"/>
    <mergeCell ref="F154:F156"/>
    <mergeCell ref="G154:AC156"/>
    <mergeCell ref="F157:F159"/>
    <mergeCell ref="G157:AC159"/>
    <mergeCell ref="A139:E151"/>
    <mergeCell ref="F139:AC140"/>
    <mergeCell ref="G141:AC144"/>
    <mergeCell ref="G145:AC147"/>
    <mergeCell ref="F148:F151"/>
    <mergeCell ref="G148:AC151"/>
    <mergeCell ref="F125:AC125"/>
    <mergeCell ref="F126:F129"/>
    <mergeCell ref="G126:V129"/>
    <mergeCell ref="W126:AC130"/>
    <mergeCell ref="G130:V130"/>
    <mergeCell ref="A131:E138"/>
    <mergeCell ref="F131:AC131"/>
    <mergeCell ref="F132:AC133"/>
    <mergeCell ref="G134:K134"/>
    <mergeCell ref="L134:L135"/>
    <mergeCell ref="M134:Q134"/>
    <mergeCell ref="R134:R135"/>
    <mergeCell ref="S134:W134"/>
    <mergeCell ref="X134:X135"/>
    <mergeCell ref="G135:K137"/>
    <mergeCell ref="M135:Q137"/>
    <mergeCell ref="S135:W137"/>
    <mergeCell ref="L136:L137"/>
    <mergeCell ref="R136:R137"/>
    <mergeCell ref="X136:X137"/>
    <mergeCell ref="F121:H123"/>
    <mergeCell ref="I121:J122"/>
    <mergeCell ref="K121:L121"/>
    <mergeCell ref="M121:O121"/>
    <mergeCell ref="P121:Q121"/>
    <mergeCell ref="R121:S121"/>
    <mergeCell ref="I123:J124"/>
    <mergeCell ref="K123:L123"/>
    <mergeCell ref="M123:O123"/>
    <mergeCell ref="P123:Q123"/>
    <mergeCell ref="C115:AC115"/>
    <mergeCell ref="A118:E119"/>
    <mergeCell ref="F118:AC119"/>
    <mergeCell ref="A120:E130"/>
    <mergeCell ref="F120:H120"/>
    <mergeCell ref="I120:J120"/>
    <mergeCell ref="K120:L120"/>
    <mergeCell ref="M120:O120"/>
    <mergeCell ref="P120:S120"/>
    <mergeCell ref="T120:AC120"/>
    <mergeCell ref="R123:S123"/>
    <mergeCell ref="T123:AC123"/>
    <mergeCell ref="F124:H124"/>
    <mergeCell ref="K124:L124"/>
    <mergeCell ref="M124:O124"/>
    <mergeCell ref="P124:Q124"/>
    <mergeCell ref="R124:S124"/>
    <mergeCell ref="T124:AC124"/>
    <mergeCell ref="T121:AC121"/>
    <mergeCell ref="K122:L122"/>
    <mergeCell ref="M122:O122"/>
    <mergeCell ref="P122:Q122"/>
    <mergeCell ref="R122:S122"/>
    <mergeCell ref="T122:AC122"/>
    <mergeCell ref="X108:AA108"/>
    <mergeCell ref="AB108:AC108"/>
    <mergeCell ref="A109:N110"/>
    <mergeCell ref="O109:AC110"/>
    <mergeCell ref="A112:H113"/>
    <mergeCell ref="K112:N113"/>
    <mergeCell ref="O112:P113"/>
    <mergeCell ref="Q112:R113"/>
    <mergeCell ref="S112:V113"/>
    <mergeCell ref="W112:X113"/>
    <mergeCell ref="A97:D98"/>
    <mergeCell ref="E97:E98"/>
    <mergeCell ref="F97:AC98"/>
    <mergeCell ref="A99:D105"/>
    <mergeCell ref="F99:AC99"/>
    <mergeCell ref="E100:E103"/>
    <mergeCell ref="F100:AC103"/>
    <mergeCell ref="E104:E105"/>
    <mergeCell ref="F104:AC105"/>
    <mergeCell ref="A90:D91"/>
    <mergeCell ref="E90:E91"/>
    <mergeCell ref="F90:AC91"/>
    <mergeCell ref="A92:D92"/>
    <mergeCell ref="F92:AC92"/>
    <mergeCell ref="A93:D96"/>
    <mergeCell ref="E93:E94"/>
    <mergeCell ref="F93:AC94"/>
    <mergeCell ref="E95:E96"/>
    <mergeCell ref="F95:AC96"/>
    <mergeCell ref="A83:A84"/>
    <mergeCell ref="B83:AC84"/>
    <mergeCell ref="A86:J87"/>
    <mergeCell ref="A88:D89"/>
    <mergeCell ref="E88:E89"/>
    <mergeCell ref="F88:AC89"/>
    <mergeCell ref="H76:N76"/>
    <mergeCell ref="O76:W76"/>
    <mergeCell ref="H77:N77"/>
    <mergeCell ref="O77:W77"/>
    <mergeCell ref="X77:Y77"/>
    <mergeCell ref="A79:A81"/>
    <mergeCell ref="B79:B81"/>
    <mergeCell ref="C79:AC81"/>
    <mergeCell ref="A73:G77"/>
    <mergeCell ref="H73:N73"/>
    <mergeCell ref="O73:W73"/>
    <mergeCell ref="X73:AC73"/>
    <mergeCell ref="H74:N74"/>
    <mergeCell ref="O74:W74"/>
    <mergeCell ref="X74:Y74"/>
    <mergeCell ref="H75:N75"/>
    <mergeCell ref="O75:W75"/>
    <mergeCell ref="Z75:AC76"/>
    <mergeCell ref="A66:A68"/>
    <mergeCell ref="B66:H68"/>
    <mergeCell ref="I66:W68"/>
    <mergeCell ref="X68:AC68"/>
    <mergeCell ref="B69:AC69"/>
    <mergeCell ref="B71:AC71"/>
    <mergeCell ref="A61:D61"/>
    <mergeCell ref="E61:M61"/>
    <mergeCell ref="N61:Q61"/>
    <mergeCell ref="R61:AC61"/>
    <mergeCell ref="A62:AC62"/>
    <mergeCell ref="A64:L65"/>
    <mergeCell ref="M64:AC65"/>
    <mergeCell ref="A59:D59"/>
    <mergeCell ref="E59:M59"/>
    <mergeCell ref="N59:Q59"/>
    <mergeCell ref="R59:X59"/>
    <mergeCell ref="A60:D60"/>
    <mergeCell ref="E60:M60"/>
    <mergeCell ref="N60:Q60"/>
    <mergeCell ref="R60:X60"/>
    <mergeCell ref="A54:Q55"/>
    <mergeCell ref="A56:D56"/>
    <mergeCell ref="E56:AC56"/>
    <mergeCell ref="A57:D57"/>
    <mergeCell ref="E57:AC57"/>
    <mergeCell ref="A58:D58"/>
    <mergeCell ref="E58:M58"/>
    <mergeCell ref="N58:Q58"/>
    <mergeCell ref="R58:X58"/>
    <mergeCell ref="B38:AB40"/>
    <mergeCell ref="B41:AB43"/>
    <mergeCell ref="X53:AA53"/>
    <mergeCell ref="AB53:AC53"/>
    <mergeCell ref="I31:P32"/>
    <mergeCell ref="Q31:R32"/>
    <mergeCell ref="S31:T32"/>
    <mergeCell ref="F33:H33"/>
    <mergeCell ref="I33:T33"/>
    <mergeCell ref="F34:H34"/>
    <mergeCell ref="I34:T34"/>
    <mergeCell ref="C14:AA15"/>
    <mergeCell ref="B29:E30"/>
    <mergeCell ref="F29:R30"/>
    <mergeCell ref="S29:T30"/>
    <mergeCell ref="U29:AB29"/>
    <mergeCell ref="U30:AB35"/>
    <mergeCell ref="B31:E35"/>
    <mergeCell ref="F31:H32"/>
    <mergeCell ref="F35:H35"/>
    <mergeCell ref="I35:T35"/>
    <mergeCell ref="S2:X3"/>
    <mergeCell ref="Y2:Y3"/>
    <mergeCell ref="Z2:AB3"/>
    <mergeCell ref="S4:V5"/>
    <mergeCell ref="W4:AB5"/>
    <mergeCell ref="S6:U6"/>
    <mergeCell ref="V6:AB6"/>
    <mergeCell ref="S7:U7"/>
    <mergeCell ref="V7:AB7"/>
  </mergeCells>
  <phoneticPr fontId="3"/>
  <conditionalFormatting sqref="H74:W74">
    <cfRule type="expression" dxfId="7" priority="5" stopIfTrue="1">
      <formula>$A$73&gt;=1.5</formula>
    </cfRule>
  </conditionalFormatting>
  <conditionalFormatting sqref="H77:W77">
    <cfRule type="expression" dxfId="6" priority="8" stopIfTrue="1">
      <formula>$A$73&lt;0.7</formula>
    </cfRule>
  </conditionalFormatting>
  <conditionalFormatting sqref="H76:W76">
    <cfRule type="expression" dxfId="5" priority="7" stopIfTrue="1">
      <formula>AND($A$73&gt;=0.7,$A$73&lt;1)</formula>
    </cfRule>
  </conditionalFormatting>
  <conditionalFormatting sqref="H75:W75">
    <cfRule type="expression" dxfId="4" priority="6" stopIfTrue="1">
      <formula>AND($A$73&gt;=1,$A$73&lt;1.5)</formula>
    </cfRule>
  </conditionalFormatting>
  <conditionalFormatting sqref="M121:O121">
    <cfRule type="expression" dxfId="3" priority="4" stopIfTrue="1">
      <formula>$M$121=$A$73</formula>
    </cfRule>
  </conditionalFormatting>
  <conditionalFormatting sqref="M122:O122">
    <cfRule type="expression" dxfId="2" priority="3" stopIfTrue="1">
      <formula>$M$122=$A$73</formula>
    </cfRule>
  </conditionalFormatting>
  <conditionalFormatting sqref="M123:O123">
    <cfRule type="expression" dxfId="1" priority="2" stopIfTrue="1">
      <formula>$M$123=$A$73</formula>
    </cfRule>
  </conditionalFormatting>
  <conditionalFormatting sqref="M124:O124">
    <cfRule type="expression" dxfId="0" priority="1" stopIfTrue="1">
      <formula>$M$124=$A$73</formula>
    </cfRule>
  </conditionalFormatting>
  <pageMargins left="0.70866141732283472" right="0.51181102362204722" top="0.35433070866141736" bottom="0.35433070866141736" header="0.31496062992125984" footer="0.31496062992125984"/>
  <pageSetup paperSize="9" scale="87" fitToHeight="0" orientation="portrait" r:id="rId1"/>
  <rowBreaks count="4" manualBreakCount="4">
    <brk id="51" max="28" man="1"/>
    <brk id="106" max="16383" man="1"/>
    <brk id="161" max="28" man="1"/>
    <brk id="2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報告書入力</vt:lpstr>
      <vt:lpstr>診断員データ入力</vt:lpstr>
      <vt:lpstr>●報告書印刷</vt:lpstr>
      <vt:lpstr>●報告書印刷!Print_Area</vt:lpstr>
      <vt:lpstr>報告書入力!Print_Area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成田完二</cp:lastModifiedBy>
  <cp:lastPrinted>2019-04-23T00:26:44Z</cp:lastPrinted>
  <dcterms:created xsi:type="dcterms:W3CDTF">2019-02-06T02:28:28Z</dcterms:created>
  <dcterms:modified xsi:type="dcterms:W3CDTF">2019-04-23T00:29:53Z</dcterms:modified>
</cp:coreProperties>
</file>