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45" windowWidth="15480" windowHeight="4125" activeTab="0"/>
  </bookViews>
  <sheets>
    <sheet name="報告書入力" sheetId="1" r:id="rId1"/>
    <sheet name="診断員ﾃﾞｰﾀ入力" sheetId="2" r:id="rId2"/>
    <sheet name="報告書印刷" sheetId="3" r:id="rId3"/>
    <sheet name="報告書印刷 (伝統構法)" sheetId="4" r:id="rId4"/>
  </sheets>
  <externalReferences>
    <externalReference r:id="rId7"/>
  </externalReferences>
  <definedNames>
    <definedName name="_xlnm.Print_Area" localSheetId="1">'診断員ﾃﾞｰﾀ入力'!$A:$C</definedName>
    <definedName name="_xlnm.Print_Area" localSheetId="2">'報告書印刷'!$A$1:$K$266</definedName>
    <definedName name="_xlnm.Print_Area" localSheetId="3">'報告書印刷 (伝統構法)'!$A$1:$K$261</definedName>
    <definedName name="_xlnm.Print_Area" localSheetId="0">'報告書入力'!$A:$D</definedName>
    <definedName name="あｈ１７２">'報告書入力'!$C$148</definedName>
    <definedName name="基礎">'[1]報告書入力'!$AD$203:$AD$205</definedName>
    <definedName name="金物">'[1]報告書入力'!$AD$194:$AD$196</definedName>
    <definedName name="水平剛性">'[1]報告書入力'!$AD$198:$AD$201</definedName>
    <definedName name="劣化">'[1]報告書入力'!$AD$207:$AD$209</definedName>
  </definedNames>
  <calcPr fullCalcOnLoad="1"/>
</workbook>
</file>

<file path=xl/sharedStrings.xml><?xml version="1.0" encoding="utf-8"?>
<sst xmlns="http://schemas.openxmlformats.org/spreadsheetml/2006/main" count="1324" uniqueCount="807">
  <si>
    <t>Ⅲその他の玉石基礎</t>
  </si>
  <si>
    <t>補強は必要です</t>
  </si>
  <si>
    <t>Ⅱ軽微なひび割れのある無筋コンクリート造の基礎</t>
  </si>
  <si>
    <t>Ⅲひび割れのある無筋コンクリート造の基礎</t>
  </si>
  <si>
    <t>Ⅱひび割れのある鉄筋コンクリート造の布基礎またはべた基礎</t>
  </si>
  <si>
    <t>Ⅰ健全な鉄筋コンクリート造布基礎またはべた基礎</t>
  </si>
  <si>
    <t>Ⅱ無筋コンクリート造の布基礎</t>
  </si>
  <si>
    <t>①　耐震改修工事には、建築士による設計と工事監理が必要となり、別途費用が掛かります。
　　 詳しくは、耐震改修設計を依頼する建築士にお尋ねください。
②　依頼する建築士に、「改訂（第3版）　愛知県木造住宅耐震診断マニュアル（一般診断法による診断）」
　　 による総合判定及び、（一財）日本建築防災協会による「2012年改訂版　木造住宅の耐震診断と補強
　　 方法」の総合評価に基づき、耐震改修設計図面を作成してもらい、その上で工事見積書をもらいま
　　 しょう。建築士から提示された改修設計の内容をよく確認のうえ、耐震改修工事を行いましょう。</t>
  </si>
  <si>
    <t>edQu/sQr</t>
  </si>
  <si>
    <t>保有耐力edQu</t>
  </si>
  <si>
    <t>a=edQu</t>
  </si>
  <si>
    <t>評点</t>
  </si>
  <si>
    <t>判定値</t>
  </si>
  <si>
    <t>必要耐力Qr</t>
  </si>
  <si>
    <t>b=Qr</t>
  </si>
  <si>
    <t>a/c</t>
  </si>
  <si>
    <t>建物の一体性が弱い場合、基礎を踏み外し建物に損傷を与える可能性があります。建物が一体で動くような工夫をする必要があります。</t>
  </si>
  <si>
    <t>玉石、ブロック等を固定し、足固めを設置しましょう。</t>
  </si>
  <si>
    <t>必要耐力(精算)
sQr（ｋN)</t>
  </si>
  <si>
    <r>
      <t xml:space="preserve">※補強必要壁枚数は構造用合板を巾90㎝で施工したときの必要箇所数です。
</t>
    </r>
    <r>
      <rPr>
        <sz val="9"/>
        <rFont val="ＭＳ ゴシック"/>
        <family val="3"/>
      </rPr>
      <t>　</t>
    </r>
    <r>
      <rPr>
        <sz val="9"/>
        <rFont val="ＭＳ Ｐゴシック"/>
        <family val="3"/>
      </rPr>
      <t>枚数はバランスよい壁の配置、劣化度の改善や代替工法での補強により減らすことができます。</t>
    </r>
  </si>
  <si>
    <t>バルコニー</t>
  </si>
  <si>
    <t>●劣化改善</t>
  </si>
  <si>
    <t>屋根改修：屋根材の割れ、ずれ、欠落、錆を改修する</t>
  </si>
  <si>
    <t>Ver.3.2</t>
  </si>
  <si>
    <t>軒・呼び樋</t>
  </si>
  <si>
    <t>縦樋</t>
  </si>
  <si>
    <t>露出した躯体</t>
  </si>
  <si>
    <t>ﾊﾞﾙｺﾆｰ手すり壁：木製板、合板</t>
  </si>
  <si>
    <t>ﾊﾞﾙｺﾆｰ手すり壁：窯業系ｻｲﾃﾞｨﾝｸﾞ</t>
  </si>
  <si>
    <t>ﾊﾞﾙｺﾆｰ手すり壁：金属ｻｲﾃﾞｨﾝｸﾞ</t>
  </si>
  <si>
    <t>ﾊﾞﾙｺﾆｰ床排水</t>
  </si>
  <si>
    <t>内壁：一般室内壁、窓下</t>
  </si>
  <si>
    <t>床面：一般室</t>
  </si>
  <si>
    <t>床面：廊下</t>
  </si>
  <si>
    <t>床下</t>
  </si>
  <si>
    <t>変退色、さび、さび穴、ずれ、めくれがある　　　　　　　　　　　　　　　：劣化有</t>
  </si>
  <si>
    <t>変退色、さび、さび穴、ずれ、めくれがない　　　　　　　　　　　　　　　：劣化無</t>
  </si>
  <si>
    <t>割れ、欠け、ずれ、欠落がある　　　　　　　　　　　　　　　　　　　　　　：劣化有</t>
  </si>
  <si>
    <t>割れ、欠け、ずれ、欠落がない　　　　　　　　　　　　　　　　　　　　　　：劣化無</t>
  </si>
  <si>
    <t>変退色、さび、割れ、ずれ、欠落がある　　　　　　　　　　　　　　　　　：劣化有</t>
  </si>
  <si>
    <t>変退色、さび、割れ、ずれ、欠落がない　　　　　　　　　　　　　　　　　：劣化無</t>
  </si>
  <si>
    <t>変退色、さび、さび穴、ずれ、めくれ、目地空き、シール切れがある ：劣化有</t>
  </si>
  <si>
    <t>変退色、さび、さび穴、ずれ、めくれ、目地空き、シール切れがない ：劣化無</t>
  </si>
  <si>
    <t>水浸み痕、こけ、割れ、抜け節、ずれ、腐朽がある　　　　　　　　　　 ：劣化有</t>
  </si>
  <si>
    <t>水浸み痕、こけ、割れ、抜け節、ずれ、腐朽がない　　　　　　　　　　 ：劣化無</t>
  </si>
  <si>
    <t>こけ、割れ、ずれ、欠落、シール切れがある　　　　　　　　　　　　　　 ：劣化有</t>
  </si>
  <si>
    <t>こけ、割れ、ずれ、欠落、シール切れがない　　　　　　　　　　　　　　 ：劣化無</t>
  </si>
  <si>
    <t>こけ、0.3mm以上の亀裂、剥落がある                                        ：劣化有</t>
  </si>
  <si>
    <t>こけ、0.3mm以上の亀裂、剥落がない                                        ：劣化無</t>
  </si>
  <si>
    <t>水浸み痕、こけ、腐朽、蟻道、蟻害がある                                   ：劣化有</t>
  </si>
  <si>
    <t>水浸み痕、こけ、腐朽、蟻道、蟻害がない                                   ：劣化無</t>
  </si>
  <si>
    <t>こけ、割れ、ずれ、欠落、シール切れがある                                ：劣化有</t>
  </si>
  <si>
    <t>こけ、割れ、ずれ、欠落、シール切れがない                                ：劣化無</t>
  </si>
  <si>
    <t>水浸み痕、こけ、割れ、抜け節、ずれ、腐朽がない                       ：劣化無</t>
  </si>
  <si>
    <t>水浸み痕、こけ、割れ、抜け節、ずれ、腐朽がある                       ：劣化有</t>
  </si>
  <si>
    <t>外壁面との接合部に亀裂、隙間、緩み、シール切れ・剥離がある   ：劣化有</t>
  </si>
  <si>
    <t>外壁面との接合部に亀裂、隙間、緩み、シール切れ・剥離がない   ：劣化無</t>
  </si>
  <si>
    <t>変退色、さび、さび穴、ずれ、めくれ、目地空き、シール切れがある ：劣化有</t>
  </si>
  <si>
    <t>水浸み痕、はがれ、亀裂、カビがある                                        ：劣化有</t>
  </si>
  <si>
    <t>水浸み痕、はがれ、亀裂、カビがない                                        ：劣化無</t>
  </si>
  <si>
    <t>目地の亀裂、タイルの割れがある                                             ：劣化有</t>
  </si>
  <si>
    <t>目地の亀裂、タイルの割れがない                                             ：劣化無</t>
  </si>
  <si>
    <t>水浸み痕、変色、亀裂、カビ、腐朽、蟻害がある                          ：劣化有</t>
  </si>
  <si>
    <t>水浸み痕、変色、亀裂、カビ、腐朽、蟻害がない                          ：劣化無</t>
  </si>
  <si>
    <t>傾斜、過度の振動、床鳴りがある                                             ：劣化有</t>
  </si>
  <si>
    <t>傾斜、過度の振動、床鳴りがない                                             ：劣化無</t>
  </si>
  <si>
    <t>基礎の亀裂や床下部材に腐朽、蟻道、蟻害がある                      ：劣化有</t>
  </si>
  <si>
    <t>基礎の亀裂や床下部材に腐朽、蟻道、蟻害がない                      ：劣化無</t>
  </si>
  <si>
    <t>（液状化危険度）</t>
  </si>
  <si>
    <t>（地盤の対策）</t>
  </si>
  <si>
    <t>（地形の対策）</t>
  </si>
  <si>
    <t>増築等年度</t>
  </si>
  <si>
    <t>昭和56年(1981年)</t>
  </si>
  <si>
    <t>昭和57年(1982年)</t>
  </si>
  <si>
    <t>昭和58年(1983年)</t>
  </si>
  <si>
    <t>床組部分の状況</t>
  </si>
  <si>
    <t>下屋、増築部：接合方法</t>
  </si>
  <si>
    <t>昭和59年(1984年)</t>
  </si>
  <si>
    <t>昭和60年(1985年)</t>
  </si>
  <si>
    <t>昭和61年(1986年)</t>
  </si>
  <si>
    <t>昭和62年(1987年)</t>
  </si>
  <si>
    <t>昭和63年(1988年)</t>
  </si>
  <si>
    <t>昭和64年平成元(1989年)</t>
  </si>
  <si>
    <t>平成2年(1990年)</t>
  </si>
  <si>
    <t>平成3年(1991年)</t>
  </si>
  <si>
    <t>平成4年(1992年)</t>
  </si>
  <si>
    <t>伝統的建物の補強をおこなう場合に重要なことは、地震時の変形が在来構法とは全く異なり大変大きくなるということを前提にしなければなりません。在来構法が耐えられる変形に対して伝統構法の場合は変形の度合いが大きく、それに応じた補強方法をおこなうことが望ましく在来構法の補強方法とは相違してきます。</t>
  </si>
  <si>
    <t>①　【耐震改修概算工事費】の金額には、以下の費用が含まれていません。
　　　（以下の費用につきましては、別途費用が掛かります。）
　　・リフォーム工事に関する費用
　　・【基礎補強の概算工事費】の金額、屋根改修及び劣化度改善等のための工事費用
　　・耐震改修設計、工事監理費用　　等
②　【耐震改修概算工事費】の金額はあくまで目安として、ご利用ください。実際の工事費は、改修設計の
　　内容（改修場所や方法）等により変動します。
③　【耐震改修概算工事費】の金額は、現在まで、県内の地方公共団体が実施した改修助成制度の実
　　績データによるものです。改修に掛かる壁の工事費用算定の基準としては、巾９０㎝の壁を基準とし
　　て、当該壁の仕上げ撤去及び、９０㎝四方の床、天井の一時撤去、改修までの範囲で算定しています。
④　各市町村では、判定値が1.0以上に向上する耐震改修設計（一部市町村のみ実施）・耐震改修工事に
　　対して、補助金の交付や固定資産税減額を実施しています。
　　 また、所得税特別控除や地震保険割引のための証明が受けられます。詳細は、各市町村の担当課に
    お問い合わせください。</t>
  </si>
  <si>
    <t>平成5年(1993年)</t>
  </si>
  <si>
    <t>平成6年(1994年)</t>
  </si>
  <si>
    <t>平成7年(1995年)</t>
  </si>
  <si>
    <t>平成8年(1996年)</t>
  </si>
  <si>
    <t>平成9年(1997年)</t>
  </si>
  <si>
    <t>立面図</t>
  </si>
  <si>
    <t>平面図</t>
  </si>
  <si>
    <t>基礎</t>
  </si>
  <si>
    <t>部分点検調査票（評点に反映しない部分）目視調査により、調査可能な部分について記入</t>
  </si>
  <si>
    <t>コメント</t>
  </si>
  <si>
    <t>１階平面</t>
  </si>
  <si>
    <t>２階平面</t>
  </si>
  <si>
    <t>存在</t>
  </si>
  <si>
    <t>地盤</t>
  </si>
  <si>
    <t>地盤種別</t>
  </si>
  <si>
    <t>形状</t>
  </si>
  <si>
    <t>鉄板＋ﾌﾟﾗｽﾀｰﾎﾞｰﾄﾞ等（土壁なし）</t>
  </si>
  <si>
    <t>ﾗｽﾓﾙﾀﾙ（土壁なし）</t>
  </si>
  <si>
    <t>ｻｲﾃﾞｨﾝｸﾞ（土壁なし）</t>
  </si>
  <si>
    <t>筋かいなし（伝統構法）</t>
  </si>
  <si>
    <t>問題無「長ほぞ・込栓」（伝統構法）</t>
  </si>
  <si>
    <t>ﾗｽﾓﾙﾀﾙ（土壁）</t>
  </si>
  <si>
    <t>鉄板＋ﾌﾟﾗｽﾀｰﾎﾞｰﾄﾞ等（土壁）</t>
  </si>
  <si>
    <t>ｻｲﾃﾞｨﾝｸﾞ（土壁）</t>
  </si>
  <si>
    <t>ﾎﾞｰﾄﾞ貼（土壁なし）</t>
  </si>
  <si>
    <t>ﾎﾞｰﾄﾞ貼（土壁）</t>
  </si>
  <si>
    <t>ｼﾞｭﾗｸ塗等（土壁）</t>
  </si>
  <si>
    <t>有（軽微な地下車庫程度のRC）</t>
  </si>
  <si>
    <t>有（軽微な下屋程度のS又は梁補強のS）</t>
  </si>
  <si>
    <t>履歴
使用</t>
  </si>
  <si>
    <t>建物所有者</t>
  </si>
  <si>
    <t>規模・状況</t>
  </si>
  <si>
    <t>2階増築</t>
  </si>
  <si>
    <t>1階増築</t>
  </si>
  <si>
    <t>1,2階増築</t>
  </si>
  <si>
    <t>外装補修</t>
  </si>
  <si>
    <t>内装補修（壁、柱等撤去あり）</t>
  </si>
  <si>
    <t>内装補修（壁、柱等撤去なし）</t>
  </si>
  <si>
    <t>内外装補修（壁、柱等撤去なし）</t>
  </si>
  <si>
    <t>内外装補修（壁、柱等撤去あり）</t>
  </si>
  <si>
    <t>擁壁等の傾斜、亀裂等がない</t>
  </si>
  <si>
    <t>足固め、根がらみ等で固められている（問題無）</t>
  </si>
  <si>
    <t>[申込者用]</t>
  </si>
  <si>
    <t>受付番号</t>
  </si>
  <si>
    <t>木造住宅耐震診断結果報告書</t>
  </si>
  <si>
    <t>診断申込者氏名</t>
  </si>
  <si>
    <t>様</t>
  </si>
  <si>
    <t>報告年月日</t>
  </si>
  <si>
    <t>調査年月日</t>
  </si>
  <si>
    <t>耐震診断員</t>
  </si>
  <si>
    <t>氏　　　名</t>
  </si>
  <si>
    <t>登録証番号</t>
  </si>
  <si>
    <t>調査年月日</t>
  </si>
  <si>
    <t>平成  年  月  日</t>
  </si>
  <si>
    <t>劣化事象                                     ：劣化度　</t>
  </si>
  <si>
    <t>延べ面積</t>
  </si>
  <si>
    <t>地域係数 Ｚ</t>
  </si>
  <si>
    <t>混構造　RC+木造・S+木造等</t>
  </si>
  <si>
    <t>現地建築物との
相違</t>
  </si>
  <si>
    <t>建物周囲の
地盤条件</t>
  </si>
  <si>
    <t>構造耐力上主要な軸組等</t>
  </si>
  <si>
    <t>　の確保
水平剛性</t>
  </si>
  <si>
    <t>項目</t>
  </si>
  <si>
    <t>入力</t>
  </si>
  <si>
    <t>○○市</t>
  </si>
  <si>
    <t>注意事項</t>
  </si>
  <si>
    <t>県の登録番号
(例)２０尾－○○○○</t>
  </si>
  <si>
    <t>２．耐震診断の結果</t>
  </si>
  <si>
    <t>１．耐震診断を実施した建築物概要</t>
  </si>
  <si>
    <t>３．現地調査結果</t>
  </si>
  <si>
    <t>部分点検調査票</t>
  </si>
  <si>
    <t>部位等</t>
  </si>
  <si>
    <t>調査内容</t>
  </si>
  <si>
    <t>部位</t>
  </si>
  <si>
    <t>№</t>
  </si>
  <si>
    <t>診断員データ</t>
  </si>
  <si>
    <t>診断員名</t>
  </si>
  <si>
    <t>診断員番号</t>
  </si>
  <si>
    <t>Ⅰ：合板（構造用合板）</t>
  </si>
  <si>
    <t>ﾊﾞﾙｺﾆｰ：外壁との接合部</t>
  </si>
  <si>
    <t>金属サイディング</t>
  </si>
  <si>
    <t>断面欠損
部材の</t>
  </si>
  <si>
    <t>存在
接合金物の</t>
  </si>
  <si>
    <t>筋かい</t>
  </si>
  <si>
    <t>その他</t>
  </si>
  <si>
    <t>診断プログラム　総合評価(診断結果)出力　注意事項入力用</t>
  </si>
  <si>
    <t>【地盤】</t>
  </si>
  <si>
    <t>対策</t>
  </si>
  <si>
    <t>【地形】</t>
  </si>
  <si>
    <t>【基礎】</t>
  </si>
  <si>
    <t>【その他注意事項】</t>
  </si>
  <si>
    <t>がけ地－コンクリート擁壁</t>
  </si>
  <si>
    <t>擁壁が崩れると、崩れた土砂が建物を押し出す可能性があります。</t>
  </si>
  <si>
    <t>擁壁のコンクリートに大きなひび割れがありますから補修しましょう。</t>
  </si>
  <si>
    <t>予想震度は６弱程度</t>
  </si>
  <si>
    <t>予想震度は６強程度</t>
  </si>
  <si>
    <t>予想震度は５強程度以下</t>
  </si>
  <si>
    <t>がけ地－石積み</t>
  </si>
  <si>
    <t>がけ地－特別な対策をしていない</t>
  </si>
  <si>
    <t>石積が崩れると、崩れた土砂が建物を押し出す可能性があります。</t>
  </si>
  <si>
    <t>石積が崩れていたりはらみだしていたりする部分は補修しましょう。</t>
  </si>
  <si>
    <t>地盤が崩れると、崩れた土砂が建物を押し出す可能性があります。</t>
  </si>
  <si>
    <t>コンクリート擁壁を設置しましょう。</t>
  </si>
  <si>
    <t>ひび割れが発生しており、内部の鉄筋が錆びてコンクリートを壊す可能性があるので補修が必要です。</t>
  </si>
  <si>
    <t>地震時に、基礎が曲げ破壊し上部構造の性能を十分に発揮できない可能性があります。</t>
  </si>
  <si>
    <t>地震時に、基礎が曲げ破壊し上部構造の性能を十分に発揮できない可能性があります。鉄筋コンクリート基礎などを沿えて基礎を補強しましょう。</t>
  </si>
  <si>
    <t>平成20年(2008年)以降</t>
  </si>
  <si>
    <t>平成19年(2007年)</t>
  </si>
  <si>
    <t>建物の一体性が弱い場合、基礎を踏み外し建物に損傷を与える可能性があります。</t>
  </si>
  <si>
    <t>擁壁等は無い</t>
  </si>
  <si>
    <t>土台と柱：接合金物</t>
  </si>
  <si>
    <t>不明</t>
  </si>
  <si>
    <t>存在
↓</t>
  </si>
  <si>
    <t>足固め、根がらみ等がない（問題有）</t>
  </si>
  <si>
    <t>劣化現象　※存在があるもののみ入力チェックする</t>
  </si>
  <si>
    <t>この診断では旧図面がないため目視できた筋かいのみを評価しています。確認できない筋かいにより実際の評価は上がります。</t>
  </si>
  <si>
    <t>この診断では目視できた筋かいがなく、旧図面もないため筋かいを評価していません。筋かいが存在すれば実際の評価は上がります。</t>
  </si>
  <si>
    <t>この診断では目視できない筋かいを旧図面が信頼できるものとし、あるものとして診断しています。実際の筋かいの状況により結果が相違する場合があります。</t>
  </si>
  <si>
    <t>この診断では目視できた筋かいのほか旧図面による筋かいはあるものとして診断しています。実際の状況により結果が相違する場合があります。</t>
  </si>
  <si>
    <t>※耐震改修工事の設計・工事監理の一例です。</t>
  </si>
  <si>
    <t>軽い建物</t>
  </si>
  <si>
    <t>重い建物</t>
  </si>
  <si>
    <t>非常に重い建物</t>
  </si>
  <si>
    <t>1階</t>
  </si>
  <si>
    <t>Rf1=</t>
  </si>
  <si>
    <t>耐震診断依頼者</t>
  </si>
  <si>
    <t>基礎の状況</t>
  </si>
  <si>
    <t>【上部構造】</t>
  </si>
  <si>
    <t>【診断結果入力】</t>
  </si>
  <si>
    <t>２階X方向</t>
  </si>
  <si>
    <t>２階Y方向</t>
  </si>
  <si>
    <t>１階X方向</t>
  </si>
  <si>
    <t>１階Y方向</t>
  </si>
  <si>
    <t>診断方向</t>
  </si>
  <si>
    <t>Qr（ｋN）</t>
  </si>
  <si>
    <t>本診断報告書に関するお問合せは以下までお願いします。</t>
  </si>
  <si>
    <t>【診断結果（床面積補正後）】</t>
  </si>
  <si>
    <t>整形</t>
  </si>
  <si>
    <t>市町村担当課　電話　　　　　　　　　　　　ファックス　</t>
  </si>
  <si>
    <t>緑地欄：選択入力　▼から選択して入力</t>
  </si>
  <si>
    <t>黄地欄：個別入力　キーボード入力</t>
  </si>
  <si>
    <t>状況</t>
  </si>
  <si>
    <t>※選択できないときは特記事項で入力</t>
  </si>
  <si>
    <t>灰色欄：自動入力</t>
  </si>
  <si>
    <t>有無/年</t>
  </si>
  <si>
    <t>※最終年を入力↓</t>
  </si>
  <si>
    <t>※原則無</t>
  </si>
  <si>
    <t>存在↓</t>
  </si>
  <si>
    <r>
      <t>外壁仕上げ：</t>
    </r>
    <r>
      <rPr>
        <sz val="8"/>
        <rFont val="ＭＳ Ｐゴシック"/>
        <family val="3"/>
      </rPr>
      <t>窯業系サイディング</t>
    </r>
  </si>
  <si>
    <r>
      <t>外壁仕上げ：</t>
    </r>
    <r>
      <rPr>
        <sz val="8"/>
        <rFont val="ＭＳ Ｐゴシック"/>
        <family val="3"/>
      </rPr>
      <t>木製板、合板</t>
    </r>
  </si>
  <si>
    <r>
      <t>外壁仕上げ：</t>
    </r>
    <r>
      <rPr>
        <sz val="8"/>
        <rFont val="ＭＳ Ｐゴシック"/>
        <family val="3"/>
      </rPr>
      <t>金属サイディング</t>
    </r>
  </si>
  <si>
    <r>
      <t>外壁仕上げ：</t>
    </r>
    <r>
      <rPr>
        <sz val="8"/>
        <rFont val="ＭＳ Ｐゴシック"/>
        <family val="3"/>
      </rPr>
      <t>モルタル</t>
    </r>
  </si>
  <si>
    <t>変退色、さび、さび穴、ずれ、めくれ、目地空き、シール切れがない ：劣化無</t>
  </si>
  <si>
    <t>所　　　属</t>
  </si>
  <si>
    <t>連絡先℡</t>
  </si>
  <si>
    <t>（伝統構法）</t>
  </si>
  <si>
    <t>※部分点検調査票の筋かいの有無に対応しています</t>
  </si>
  <si>
    <t>筋かいに大きな欠きこみ、割れがある</t>
  </si>
  <si>
    <t>筋かいに大きな欠きこみ、割れはない</t>
  </si>
  <si>
    <t>筋かいなし（伝統構法）</t>
  </si>
  <si>
    <t>・・・プログラムでは4ｍ以上を1.15倍した状態が標準であり、4m未満を1.13倍としているためここでは補正しない</t>
  </si>
  <si>
    <t>2階（採用）</t>
  </si>
  <si>
    <t>1階（採用）</t>
  </si>
  <si>
    <t>区分</t>
  </si>
  <si>
    <t>2階建</t>
  </si>
  <si>
    <t>平屋建</t>
  </si>
  <si>
    <t>一般値（補正なし）</t>
  </si>
  <si>
    <t>4ｍ以上（割増1.0）</t>
  </si>
  <si>
    <t>4ｍ未満（割増1.13）</t>
  </si>
  <si>
    <t>採用値（精算値）</t>
  </si>
  <si>
    <t>部材に大きな欠きこみ、割れがある</t>
  </si>
  <si>
    <t>部材に大きな欠きこみ、割れはない</t>
  </si>
  <si>
    <t>診断報告までの間に申込者や市役所との間で協議した内容を入力</t>
  </si>
  <si>
    <t>【各種協議経過】</t>
  </si>
  <si>
    <t>協議年月日</t>
  </si>
  <si>
    <t>協議内容</t>
  </si>
  <si>
    <t>協議先</t>
  </si>
  <si>
    <t>担当</t>
  </si>
  <si>
    <t>申込者</t>
  </si>
  <si>
    <t>審査員</t>
  </si>
  <si>
    <t>（判定値：上部構造評点のうち最小の値）</t>
  </si>
  <si>
    <t>（結   果：判   定）</t>
  </si>
  <si>
    <t>※特記事項があれば【その他注意事項】欄に手入力</t>
  </si>
  <si>
    <t>階</t>
  </si>
  <si>
    <t>２階</t>
  </si>
  <si>
    <t>１階</t>
  </si>
  <si>
    <t>A
床面積</t>
  </si>
  <si>
    <t>Qr
必要耐力</t>
  </si>
  <si>
    <t>存在点数</t>
  </si>
  <si>
    <t>劣化点数</t>
  </si>
  <si>
    <t>壁面を伝って流れている、または排水の仕組みがない         　　　　：劣化有</t>
  </si>
  <si>
    <t>適正に排水されている                                               　　　　　   ：劣化無</t>
  </si>
  <si>
    <t>劣化点数＝</t>
  </si>
  <si>
    <t>存在点数＝</t>
  </si>
  <si>
    <t>-</t>
  </si>
  <si>
    <t>#N/Aが表示されるときは仕様が未入力です</t>
  </si>
  <si>
    <t>壁の配置</t>
  </si>
  <si>
    <t>劣化度</t>
  </si>
  <si>
    <t>判定</t>
  </si>
  <si>
    <t>※市確認欄</t>
  </si>
  <si>
    <t>建物名称</t>
  </si>
  <si>
    <t>所在地</t>
  </si>
  <si>
    <t>地盤の状況（液状化危険度）</t>
  </si>
  <si>
    <t>※地震マップより入力</t>
  </si>
  <si>
    <t>地形　</t>
  </si>
  <si>
    <t>1階一部改築</t>
  </si>
  <si>
    <t>2階一部改築</t>
  </si>
  <si>
    <t>1,2階一部改築</t>
  </si>
  <si>
    <t>最小値</t>
  </si>
  <si>
    <t>必要耐力</t>
  </si>
  <si>
    <t>上部構造評点</t>
  </si>
  <si>
    <t>総合評価（診断結果）</t>
  </si>
  <si>
    <t>不足壁量</t>
  </si>
  <si>
    <t>備考</t>
  </si>
  <si>
    <t>-</t>
  </si>
  <si>
    <r>
      <t>c=</t>
    </r>
    <r>
      <rPr>
        <sz val="11"/>
        <rFont val="ＭＳ Ｐゴシック"/>
        <family val="3"/>
      </rPr>
      <t>Qr</t>
    </r>
  </si>
  <si>
    <t>方向別判定</t>
  </si>
  <si>
    <t>＜診断プログラム計算値＞
（補正なし）</t>
  </si>
  <si>
    <t>【診断結果】</t>
  </si>
  <si>
    <t>Ⅲその他の基礎（ブロック基礎など）</t>
  </si>
  <si>
    <t>4ｍ未満の吹き抜けあり</t>
  </si>
  <si>
    <t>4ｍ以上の吹き抜けあり</t>
  </si>
  <si>
    <t>※土砂災害危険箇所は地震マップによる</t>
  </si>
  <si>
    <r>
      <t>コメント　</t>
    </r>
    <r>
      <rPr>
        <sz val="8"/>
        <color indexed="10"/>
        <rFont val="ＭＳ Ｐゴシック"/>
        <family val="3"/>
      </rPr>
      <t>※全角２４文字まで</t>
    </r>
  </si>
  <si>
    <t>※特記事項があれば手入力（全角９４文字まで）</t>
  </si>
  <si>
    <t>・土台の劣化をそのままにしておくと、構造躯体に著しく影響を与えます。補修を検討してください。</t>
  </si>
  <si>
    <t>・柱・土台の劣化をそのままにしておくと、構造躯体に著しく影響を与えます。補修を検討してください。</t>
  </si>
  <si>
    <t>・柱の劣化をそのままにしておくと、構造躯体に著しく影響を与えます。補修を検討してください。</t>
  </si>
  <si>
    <t>・外壁の劣化をそのままにしておくと、構造躯体に著しく影響を与えます。補修を検討してください。</t>
  </si>
  <si>
    <t>・浴室の劣化をそのままにしておくと、構造躯体に著しく影響を与えます。補修を検討してください。</t>
  </si>
  <si>
    <t>・雨漏れをそのままにしておくと、構造躯体に著しく影響を与えます。補修を検討してください。</t>
  </si>
  <si>
    <t>Ⅰ：平成12年建設省告示1460号に適合する仕様</t>
  </si>
  <si>
    <t>Ⅱ：羽子板ボルト、山形プレートVP、かど金物CP-L、込み栓</t>
  </si>
  <si>
    <t>Ⅲ：ほぞ差し、釘打ち、かすがい等（構面の両端が通し柱の場合）</t>
  </si>
  <si>
    <t>方向</t>
  </si>
  <si>
    <t>※報告書のコメントに影響します</t>
  </si>
  <si>
    <t>事務協</t>
  </si>
  <si>
    <t>耐震診断報告書作成シート</t>
  </si>
  <si>
    <t>特徴</t>
  </si>
  <si>
    <t>短辺幅</t>
  </si>
  <si>
    <t>所在地</t>
  </si>
  <si>
    <t>所属の所在地または住所</t>
  </si>
  <si>
    <t>■報告者</t>
  </si>
  <si>
    <t>【所　属】</t>
  </si>
  <si>
    <t>【所在地】</t>
  </si>
  <si>
    <t>補強必要壁枚数 ※</t>
  </si>
  <si>
    <t>非整形又はオーバーハング1ｍ以上→→★★★診断対象外★★★</t>
  </si>
  <si>
    <t>住宅金融公庫関連図書</t>
  </si>
  <si>
    <t>№</t>
  </si>
  <si>
    <t>延べ面積</t>
  </si>
  <si>
    <t>地域係数 Ｚ</t>
  </si>
  <si>
    <t>基礎</t>
  </si>
  <si>
    <t>混構造　RC+木造・S+木造等</t>
  </si>
  <si>
    <t>現地建築物との
相違</t>
  </si>
  <si>
    <t>№</t>
  </si>
  <si>
    <t>№</t>
  </si>
  <si>
    <t>Qr（ｋN）</t>
  </si>
  <si>
    <t>＜診断プログラム計算値＞</t>
  </si>
  <si>
    <t>【改修アドバイス】</t>
  </si>
  <si>
    <t>【上部構造】 （伝統構法）</t>
  </si>
  <si>
    <t>●基礎の補強</t>
  </si>
  <si>
    <t>補強計画は次にあげる事項を要点にバランスのとれた補強をおこなうよう心がける必要があります。</t>
  </si>
  <si>
    <t>この診断は国土交通省による木造住宅の耐震診断と補強方法に基づくもので、十分信頼できるものですが、個々の建物ごとに状況が異なるため、あくまで安全性を判断する目安であり、判定を完全に保証するものではありません。また、図面などの資料がなく、状況が十分に把握できない場合は推計によりますので、診断結果は幅をもってとらえてください。</t>
  </si>
  <si>
    <t>2階についてはﾌﾟﾛｸﾞﾗﾑと比較し小さな値</t>
  </si>
  <si>
    <t>1階についてはﾌﾟﾛｸﾞﾗﾑと比較し大きな値</t>
  </si>
  <si>
    <t>昭和21年(1946年)</t>
  </si>
  <si>
    <r>
      <t>ｍ</t>
    </r>
    <r>
      <rPr>
        <vertAlign val="superscript"/>
        <sz val="10"/>
        <rFont val="ＭＳ Ｐゴシック"/>
        <family val="3"/>
      </rPr>
      <t>2</t>
    </r>
  </si>
  <si>
    <t>※上記「存在点数」と「劣化点数」が診断プログラムの「７．劣化度による低減係数」と一致するか確認してから印刷すること</t>
  </si>
  <si>
    <t>診断プログラム出力　「３．必要耐力の算出」より入力</t>
  </si>
  <si>
    <t>診断プログラム出力　「８．上部構造評点」より入力</t>
  </si>
  <si>
    <t>※「劣化度　D」が診断プログラム　「７．劣化度による低減係数」の値と一致しないときは入力を確認してください。↑↑</t>
  </si>
  <si>
    <t>内壁：浴室のﾀｲﾙ壁</t>
  </si>
  <si>
    <t>内壁：浴室のﾀｲﾙ壁以外</t>
  </si>
  <si>
    <t>●耐力壁の配置のバランス</t>
  </si>
  <si>
    <t>補強後の建物の耐力はつりあっている</t>
  </si>
  <si>
    <t xml:space="preserve">         　　 モルタル塗りの場合は、亀裂や剥落を改修する。</t>
  </si>
  <si>
    <t>【耐震改修概算工事費算定のための概略改修計画】</t>
  </si>
  <si>
    <t>【耐震改修概算工事費】</t>
  </si>
  <si>
    <t>【基礎補強の概算工事費】</t>
  </si>
  <si>
    <t>【注意事項】</t>
  </si>
  <si>
    <t>【耐震改修工事のアドバイス】</t>
  </si>
  <si>
    <t>【耐震改修工事における設計・工事監理】</t>
  </si>
  <si>
    <t>【耐震改修工事に関する設計・工事監理業務（例）】</t>
  </si>
  <si>
    <t>最小値</t>
  </si>
  <si>
    <t>床組部分</t>
  </si>
  <si>
    <t>在来構法用</t>
  </si>
  <si>
    <t>伝統構法用</t>
  </si>
  <si>
    <t>各該当項目を選択
または、
必要に応じて文章を修正</t>
  </si>
  <si>
    <t>その他、アドバイスを追加する場合に入力</t>
  </si>
  <si>
    <t>平成10年(1998年)</t>
  </si>
  <si>
    <t>平成11年(1999年)</t>
  </si>
  <si>
    <t>平成12年(2000年)</t>
  </si>
  <si>
    <t>平成13年(2001年)</t>
  </si>
  <si>
    <t>平成14年(2002年)</t>
  </si>
  <si>
    <t>平成15年(2003年)</t>
  </si>
  <si>
    <t>平成16年(2004年)</t>
  </si>
  <si>
    <t>平成17年(2005年)</t>
  </si>
  <si>
    <t>平成18年(2006年)</t>
  </si>
  <si>
    <t>★</t>
  </si>
  <si>
    <t>※全角30文字まで入力可</t>
  </si>
  <si>
    <t>※全角77文字まで入力可</t>
  </si>
  <si>
    <t>擁壁が崩れると、建物直下の地盤が崩壊する可能性があります。</t>
  </si>
  <si>
    <t>石積が崩れると、建物直下の地盤が崩壊する可能性があります。</t>
  </si>
  <si>
    <t>地盤が崩れると、建物直下の地盤が崩壊する可能性があります。</t>
  </si>
  <si>
    <t>確認不能　　　　　　　　　　　　　　　　　　　　　　　　　　　　　　　　　　　　　　　　　：</t>
  </si>
  <si>
    <t>部材の欠損は確認不能</t>
  </si>
  <si>
    <t>筋かいの欠損は確認不能</t>
  </si>
  <si>
    <t>筋かいの有無は確認不能</t>
  </si>
  <si>
    <t>問題無（平成12年の仕様である）</t>
  </si>
  <si>
    <t>釘打施工（問題有）</t>
  </si>
  <si>
    <t>問題無（水平剛性が保たれている）</t>
  </si>
  <si>
    <t>火打ち等はあるが、小屋裏金物は確認不能</t>
  </si>
  <si>
    <t>筋かい</t>
  </si>
  <si>
    <t>断面欠損</t>
  </si>
  <si>
    <t>所属</t>
  </si>
  <si>
    <t>資格</t>
  </si>
  <si>
    <t>一級建築士</t>
  </si>
  <si>
    <t>連絡先ＴＥＬ</t>
  </si>
  <si>
    <t>二級建築士</t>
  </si>
  <si>
    <t>木造建築士</t>
  </si>
  <si>
    <t>様　　　　【耐震改修概算工事費の算定】</t>
  </si>
  <si>
    <t>診断結果による耐震改修工事方法</t>
  </si>
  <si>
    <t>建物概要</t>
  </si>
  <si>
    <t>基礎補強</t>
  </si>
  <si>
    <t>階数</t>
  </si>
  <si>
    <t>延べ面積</t>
  </si>
  <si>
    <t>改修場所</t>
  </si>
  <si>
    <t>壁部</t>
  </si>
  <si>
    <t>合計</t>
  </si>
  <si>
    <t>２階</t>
  </si>
  <si>
    <t>Y方向</t>
  </si>
  <si>
    <t xml:space="preserve">       施工総数 1か所</t>
  </si>
  <si>
    <t>１階</t>
  </si>
  <si>
    <t>施工総数 6～10か所</t>
  </si>
  <si>
    <t>X方向</t>
  </si>
  <si>
    <t>Y方向</t>
  </si>
  <si>
    <t>施工総数11～15か所</t>
  </si>
  <si>
    <t>施工総数16～20か所</t>
  </si>
  <si>
    <t>ひび割れ補修</t>
  </si>
  <si>
    <t>施工総数21か所以上</t>
  </si>
  <si>
    <t>鉄筋コンクリート基礎の打ち増し補強</t>
  </si>
  <si>
    <t>鉄筋コンクリート基礎の新設・増設補強</t>
  </si>
  <si>
    <t>ベタ基礎補強</t>
  </si>
  <si>
    <t>壁補強による耐震改修概算工事費</t>
  </si>
  <si>
    <t>～</t>
  </si>
  <si>
    <t>基礎形式</t>
  </si>
  <si>
    <t>概算工事費</t>
  </si>
  <si>
    <t>補強方法</t>
  </si>
  <si>
    <t>施工総数 2～ 5か所</t>
  </si>
  <si>
    <t>業務項目</t>
  </si>
  <si>
    <t>設計業務</t>
  </si>
  <si>
    <t>現場調査、構造計算及び設計図作成</t>
  </si>
  <si>
    <t>【資　格】</t>
  </si>
  <si>
    <t>【氏　名】</t>
  </si>
  <si>
    <t>連絡先ＴＥＬ</t>
  </si>
  <si>
    <t>X方向</t>
  </si>
  <si>
    <t>壁量</t>
  </si>
  <si>
    <t>金物</t>
  </si>
  <si>
    <t>・床下部分の足固め、根がらみ等が不十分です。地震時に床が陥没する可能性があります。</t>
  </si>
  <si>
    <t>・基礎に亀裂があり、やや危険な状態と思われます。基礎の補強をお勧めします。</t>
  </si>
  <si>
    <t>・建物の劣化も無く、有効な壁の量も満足しており、壁の配置もバランスよく特に問題ありません。</t>
  </si>
  <si>
    <t>・有効な壁の量がかなり不足しています。新設壁や既設壁の補強を行ってください。</t>
  </si>
  <si>
    <t>外壁改修：金属サイディングの場合、変退色や錆を改修する。</t>
  </si>
  <si>
    <t>床：傾斜や床鳴りを改修する。</t>
  </si>
  <si>
    <t>浴室：タイルのひび割れ改修。</t>
  </si>
  <si>
    <t>床下：基礎の亀裂や床下部材の腐朽や蟻害の改修。</t>
  </si>
  <si>
    <t>●構造用合板による壁補強</t>
  </si>
  <si>
    <t>１．耐震診断を実施した建築物概要</t>
  </si>
  <si>
    <t>建物名称</t>
  </si>
  <si>
    <t>所在地</t>
  </si>
  <si>
    <t>用途</t>
  </si>
  <si>
    <t>１階床面積</t>
  </si>
  <si>
    <t>建築年度</t>
  </si>
  <si>
    <t>２階床面積</t>
  </si>
  <si>
    <t>構造形式</t>
  </si>
  <si>
    <t>延べ床面積</t>
  </si>
  <si>
    <t>２．耐震診断の結果</t>
  </si>
  <si>
    <t>上記の建築物の耐震診断結果は、下記のとおりですのでご報告します。</t>
  </si>
  <si>
    <t>総合評価</t>
  </si>
  <si>
    <t>金物の状況</t>
  </si>
  <si>
    <t>有無</t>
  </si>
  <si>
    <t>３．現地調査結果（現地調査票）</t>
  </si>
  <si>
    <t>建築物概要</t>
  </si>
  <si>
    <t>積雪深さ</t>
  </si>
  <si>
    <t>表層の地盤改良を行っている</t>
  </si>
  <si>
    <t>屋根仕様</t>
  </si>
  <si>
    <t>壁仕様</t>
  </si>
  <si>
    <t>平面の特徴</t>
  </si>
  <si>
    <t>立面の特徴</t>
  </si>
  <si>
    <t>床仕様</t>
  </si>
  <si>
    <t>主要な柱径</t>
  </si>
  <si>
    <t>接合部</t>
  </si>
  <si>
    <t>増　　築　　　</t>
  </si>
  <si>
    <t>規模・状況</t>
  </si>
  <si>
    <t>改　　築</t>
  </si>
  <si>
    <t>補　　修</t>
  </si>
  <si>
    <t>用途変更　</t>
  </si>
  <si>
    <t>特記事項</t>
  </si>
  <si>
    <t>特殊構造・特殊工法の有無</t>
  </si>
  <si>
    <t>スキップフロア等</t>
  </si>
  <si>
    <t>混構造　RC+木造・S+木造等</t>
  </si>
  <si>
    <t>ツーバイフォー工法</t>
  </si>
  <si>
    <t>伝統構法型木造住宅部分</t>
  </si>
  <si>
    <t>工業化住宅</t>
  </si>
  <si>
    <t>設計図書等の調査</t>
  </si>
  <si>
    <t>関係図書</t>
  </si>
  <si>
    <t>建築確認図書</t>
  </si>
  <si>
    <t>住宅金融公庫関連図書</t>
  </si>
  <si>
    <t>設計図書</t>
  </si>
  <si>
    <t>部位等</t>
  </si>
  <si>
    <t>調査内容</t>
  </si>
  <si>
    <t>建物周囲の地盤条件</t>
  </si>
  <si>
    <t>柱</t>
  </si>
  <si>
    <t>梁</t>
  </si>
  <si>
    <t>桁</t>
  </si>
  <si>
    <t>土台と柱</t>
  </si>
  <si>
    <t>柱と梁桁</t>
  </si>
  <si>
    <t>筋かい材</t>
  </si>
  <si>
    <t>接合方法</t>
  </si>
  <si>
    <t>梁と柱、差し鴨居</t>
  </si>
  <si>
    <t>筋かい端部</t>
  </si>
  <si>
    <t>２階床面又は小屋梁面</t>
  </si>
  <si>
    <t>吹抜け</t>
  </si>
  <si>
    <t>下家、増築部</t>
  </si>
  <si>
    <t>劣化度調査票</t>
  </si>
  <si>
    <t>部　位</t>
  </si>
  <si>
    <t>材料、部材等</t>
  </si>
  <si>
    <t>存在</t>
  </si>
  <si>
    <t>屋根葺き材</t>
  </si>
  <si>
    <t>金属板</t>
  </si>
  <si>
    <t>瓦・スレート</t>
  </si>
  <si>
    <t>樋</t>
  </si>
  <si>
    <t>軒・呼び樋</t>
  </si>
  <si>
    <t>縦樋</t>
  </si>
  <si>
    <t>外壁仕上げ</t>
  </si>
  <si>
    <t>木製板、合板</t>
  </si>
  <si>
    <t>窯業系サイディング</t>
  </si>
  <si>
    <t>金属サイディング</t>
  </si>
  <si>
    <t>モルタル</t>
  </si>
  <si>
    <t>露出した躯体</t>
  </si>
  <si>
    <t>バルコニー</t>
  </si>
  <si>
    <t>手すり壁</t>
  </si>
  <si>
    <t>外壁との接合部</t>
  </si>
  <si>
    <t>床排水</t>
  </si>
  <si>
    <t>内壁</t>
  </si>
  <si>
    <t>一般室</t>
  </si>
  <si>
    <t>内壁、窓下</t>
  </si>
  <si>
    <t>浴室</t>
  </si>
  <si>
    <t>タイル壁</t>
  </si>
  <si>
    <t>タイル以外</t>
  </si>
  <si>
    <t>床</t>
  </si>
  <si>
    <t>床面</t>
  </si>
  <si>
    <t>廊下</t>
  </si>
  <si>
    <t>床下</t>
  </si>
  <si>
    <t>立面</t>
  </si>
  <si>
    <t>専用住宅</t>
  </si>
  <si>
    <t>併用住宅</t>
  </si>
  <si>
    <t>共同住宅</t>
  </si>
  <si>
    <t>長屋</t>
  </si>
  <si>
    <t>明治(1911年)以前</t>
  </si>
  <si>
    <t>大正(1925年)以前</t>
  </si>
  <si>
    <t>昭和1年(1926年)</t>
  </si>
  <si>
    <t>昭和2年(1927年)</t>
  </si>
  <si>
    <t>昭和3年(1928年)</t>
  </si>
  <si>
    <t>昭和4年(1929年)</t>
  </si>
  <si>
    <t>昭和5年(1930年)</t>
  </si>
  <si>
    <t>昭和6年(1931年)</t>
  </si>
  <si>
    <t>昭和7年(1932年)</t>
  </si>
  <si>
    <t>昭和8年(1933年)</t>
  </si>
  <si>
    <t>昭和9年(1934年)</t>
  </si>
  <si>
    <t>昭和10年(1935年)</t>
  </si>
  <si>
    <t>昭和11年(1936年)</t>
  </si>
  <si>
    <t>昭和12年(1937年)</t>
  </si>
  <si>
    <t>昭和13年(1938年)</t>
  </si>
  <si>
    <t>昭和14年(1939年)</t>
  </si>
  <si>
    <t>昭和15年(1940年)</t>
  </si>
  <si>
    <t>昭和16年(1941年)</t>
  </si>
  <si>
    <t>昭和17年(1942年)</t>
  </si>
  <si>
    <t>昭和18年(1943年)</t>
  </si>
  <si>
    <t>昭和19年(1944年)</t>
  </si>
  <si>
    <t>昭和20年(1945年)</t>
  </si>
  <si>
    <t>筋かいの存在</t>
  </si>
  <si>
    <t>Ⅳ：ほぞ差し、釘打ち、かすがい等</t>
  </si>
  <si>
    <t>箇所数</t>
  </si>
  <si>
    <t>１．０</t>
  </si>
  <si>
    <t>無（１ｍ未満）</t>
  </si>
  <si>
    <t>昭和22年(1947年)</t>
  </si>
  <si>
    <t>昭和23年(1948年)</t>
  </si>
  <si>
    <t>昭和24年(1949年)</t>
  </si>
  <si>
    <t>昭和25年(1950年)</t>
  </si>
  <si>
    <t>昭和26年(1951年)</t>
  </si>
  <si>
    <t>昭和27年(1952年)</t>
  </si>
  <si>
    <t>《判定値とは》
各階、各方向について、保有する耐力が必要耐力の何倍あるか。最も小さい数値が建物の判定となります。
１．５以上　　　　　　：倒壊しない
１．０以上１．５未満：一応倒壊しない
０．７以上１．０未満：倒壊する可能性がある
０．７未満　　　　　　：倒壊する可能性が高い
※震度６強から震度７クラスの大規模な地震に対して倒壊の可能性を判定します。</t>
  </si>
  <si>
    <t>【改修手法の参考図】</t>
  </si>
  <si>
    <t>昭和28年(1953年)</t>
  </si>
  <si>
    <t>昭和29年(1954年)</t>
  </si>
  <si>
    <t>昭和30年(1955年)</t>
  </si>
  <si>
    <t>昭和31年(1956年)</t>
  </si>
  <si>
    <t>昭和32年(1957年)</t>
  </si>
  <si>
    <t>昭和33年(1958年)</t>
  </si>
  <si>
    <t>昭和34年(1959年)</t>
  </si>
  <si>
    <t>昭和35年(1960年)</t>
  </si>
  <si>
    <t>昭和36年(1961年)</t>
  </si>
  <si>
    <t>昭和37年(1962年)</t>
  </si>
  <si>
    <t>昭和38年(1963年)</t>
  </si>
  <si>
    <t>昭和39年(1964年)</t>
  </si>
  <si>
    <t>昭和40年(1965年)</t>
  </si>
  <si>
    <t>昭和41年(1966年)</t>
  </si>
  <si>
    <t>昭和42年(1967年)</t>
  </si>
  <si>
    <t>昭和43年(1968年)</t>
  </si>
  <si>
    <t>昭和44年(1969年)</t>
  </si>
  <si>
    <t>昭和45年(1970年)</t>
  </si>
  <si>
    <t>昭和46年(1971年)</t>
  </si>
  <si>
    <t>２．工事の確認及び報告　　　</t>
  </si>
  <si>
    <t>３．施工計画を検討し、助言する業務</t>
  </si>
  <si>
    <t>４．工事請負契約への助言・協力</t>
  </si>
  <si>
    <t>７．工事監理業務完了手続</t>
  </si>
  <si>
    <t>昭和47年(1972年)</t>
  </si>
  <si>
    <t>昭和48年(1973年)</t>
  </si>
  <si>
    <t>昭和49年(1974年)</t>
  </si>
  <si>
    <t>昭和50年(1975年)</t>
  </si>
  <si>
    <t>昭和51年(1976年)</t>
  </si>
  <si>
    <t>昭和52年(1977年)</t>
  </si>
  <si>
    <t>昭和53年(1978年)</t>
  </si>
  <si>
    <t>昭和54年(1979年)</t>
  </si>
  <si>
    <t>昭和55年(1980年)</t>
  </si>
  <si>
    <t>構造形式</t>
  </si>
  <si>
    <t>結果</t>
  </si>
  <si>
    <t>地盤</t>
  </si>
  <si>
    <t>在来軸組構法（方法１）</t>
  </si>
  <si>
    <t>杭基礎である</t>
  </si>
  <si>
    <t>特別な対策を行っていない</t>
  </si>
  <si>
    <t>液状化危険度のランク：極めて高い（発生する可能性18%～38%程度）</t>
  </si>
  <si>
    <t>　　補強材料：構造用合板　厚さ7.5mm以上</t>
  </si>
  <si>
    <t>市町村担当課　電話　　　　　　　　　　　　ファックス</t>
  </si>
  <si>
    <t>住所</t>
  </si>
  <si>
    <t>電子メールアドレス:</t>
  </si>
  <si>
    <t>応対時間:</t>
  </si>
  <si>
    <t>箇所数</t>
  </si>
  <si>
    <t>　　補強材料：土壁</t>
  </si>
  <si>
    <t>液状化危険度のランク：ほとんどない</t>
  </si>
  <si>
    <t>液状化危険度のランク：低い（発生する可能性2%程度）</t>
  </si>
  <si>
    <t>・壁の量は満足しているのですが、配置は偏っています。バランスを保てるよう壁を設置してください。</t>
  </si>
  <si>
    <t>・有効な壁の量が不足で、配置も偏っています。バランスよく既設壁の補強を行ってください｡</t>
  </si>
  <si>
    <t>・柱と土台、柱と梁の接合金物が不足しています。地震時にこれらが抜け落ちる可能性がありますので金物補強を行ってください。</t>
  </si>
  <si>
    <t>・筋かいの接合金物が不足しています。地震時に筋かいの効果が発揮できない可能性がありますので金物補強を行ってください。</t>
  </si>
  <si>
    <t>・２階の床に火打ち材が無く、床組みの強さが不足しています。補強を考慮してください。</t>
  </si>
  <si>
    <t>・無筋基礎は大きな地震力に耐えられないことがあります。基礎の補強をお勧めします。</t>
  </si>
  <si>
    <t>・ブロック、玉石基礎は大きな地震力に耐えられないことがあります。基礎の補強をお勧めします。</t>
  </si>
  <si>
    <t>・２階外壁の直下に壁が不足しています。新設壁を考慮してください。</t>
  </si>
  <si>
    <t>【耐震改修工事のアドバイス】</t>
  </si>
  <si>
    <t>アドバイス</t>
  </si>
  <si>
    <t>氏名</t>
  </si>
  <si>
    <t>設計事務所名を入力</t>
  </si>
  <si>
    <t>建築士資格を選択</t>
  </si>
  <si>
    <t>(例)０５２－○○○－○○○○</t>
  </si>
  <si>
    <t>金物無し（問題有）</t>
  </si>
  <si>
    <t>液状化危険度のランク：高い（発生する可能性5%程度）</t>
  </si>
  <si>
    <t>予想震度</t>
  </si>
  <si>
    <t>地盤の対策</t>
  </si>
  <si>
    <t>地形</t>
  </si>
  <si>
    <t>平坦、普通</t>
  </si>
  <si>
    <t>がけ地・急斜面</t>
  </si>
  <si>
    <t>がけ地・急斜面（土砂災害危険箇所）</t>
  </si>
  <si>
    <t>特別な対策を行っていない</t>
  </si>
  <si>
    <t>コンクリート擁壁施工</t>
  </si>
  <si>
    <t>石積み・ブロック積み施工</t>
  </si>
  <si>
    <t>基礎</t>
  </si>
  <si>
    <t>屋根仕様</t>
  </si>
  <si>
    <t>平面の特徴</t>
  </si>
  <si>
    <t>立面の特徴</t>
  </si>
  <si>
    <t>床仕様</t>
  </si>
  <si>
    <t>吹き抜け</t>
  </si>
  <si>
    <t>主要な柱径</t>
  </si>
  <si>
    <t>接合部</t>
  </si>
  <si>
    <t>使用履歴</t>
  </si>
  <si>
    <t>増築</t>
  </si>
  <si>
    <t>改築</t>
  </si>
  <si>
    <t>補修</t>
  </si>
  <si>
    <t>用途変更</t>
  </si>
  <si>
    <t>特記事項</t>
  </si>
  <si>
    <t>屋根</t>
  </si>
  <si>
    <t>外壁</t>
  </si>
  <si>
    <t>内壁</t>
  </si>
  <si>
    <t>鉄板葺</t>
  </si>
  <si>
    <t>石綿スレート板</t>
  </si>
  <si>
    <t>桟瓦葺（葺土なし）</t>
  </si>
  <si>
    <t>土葺瓦屋根</t>
  </si>
  <si>
    <t>建物の重さ</t>
  </si>
  <si>
    <t>外壁仕様</t>
  </si>
  <si>
    <t>内壁仕様</t>
  </si>
  <si>
    <t>極端に変形→★★★診断対象外★★★</t>
  </si>
  <si>
    <t>混構造→★★★診断対象外★★★</t>
  </si>
  <si>
    <t>伝統構法　　（方法２）</t>
  </si>
  <si>
    <t>木造住宅耐震診断報告書に基づき、下記の耐震改修案を提案いたします。
安全・安心な住まいをめざして耐震改修工事をご検討ください。</t>
  </si>
  <si>
    <t>昭和56年(1981年)5月以前</t>
  </si>
  <si>
    <t>昭和56年(1981年)6月以降→★★★診断対象外★★★</t>
  </si>
  <si>
    <t>整形でオーバーハングなし</t>
  </si>
  <si>
    <t>整形でオーバーハングが1ｍ以内</t>
  </si>
  <si>
    <t>なし</t>
  </si>
  <si>
    <t>Ⅱ：火打ち＋荒板</t>
  </si>
  <si>
    <t>Ⅲ：火打ちなし</t>
  </si>
  <si>
    <t>・無筋基礎に亀裂があり、やや危険な状態と思われます。基礎の補強をお勧めします。</t>
  </si>
  <si>
    <t>有</t>
  </si>
  <si>
    <t>無</t>
  </si>
  <si>
    <t>増築・改築・補修・用途変更</t>
  </si>
  <si>
    <t>特殊構造・特殊工法の有無</t>
  </si>
  <si>
    <t>特殊構造・特殊工法</t>
  </si>
  <si>
    <t>スキップフロア</t>
  </si>
  <si>
    <t>有（1ｍ程度以内）</t>
  </si>
  <si>
    <t>有（1ｍ程度以上）→★★★診断対象外★★★</t>
  </si>
  <si>
    <t>ツーバイフォー、工業化住宅</t>
  </si>
  <si>
    <t>混構造</t>
  </si>
  <si>
    <t>有→★★★診断対象外★★★</t>
  </si>
  <si>
    <t>伝統工法型木造住宅部分</t>
  </si>
  <si>
    <t>有（方法1：筋交い補強あり）</t>
  </si>
  <si>
    <t>有（方法2：筋交い補強なし）</t>
  </si>
  <si>
    <t>関係図書</t>
  </si>
  <si>
    <t>建築確認図書</t>
  </si>
  <si>
    <t>設計図</t>
  </si>
  <si>
    <t>平面図（筋交い位置不明）</t>
  </si>
  <si>
    <t>平面図（筋交い位置明記）</t>
  </si>
  <si>
    <t>平面図</t>
  </si>
  <si>
    <t>立面図</t>
  </si>
  <si>
    <t>詳細図等</t>
  </si>
  <si>
    <t>壁の仕様が確認できる図面あり</t>
  </si>
  <si>
    <t>構造図等</t>
  </si>
  <si>
    <t>基礎伏図、梁伏図＋軸組図</t>
  </si>
  <si>
    <t>詳細図面</t>
  </si>
  <si>
    <t>申込者（建物所有者）</t>
  </si>
  <si>
    <t>施工総数 1か所</t>
  </si>
  <si>
    <t>施工総数 2～ 5か所</t>
  </si>
  <si>
    <t>施工総数 6～7か所</t>
  </si>
  <si>
    <t>施工総数8～9か所</t>
  </si>
  <si>
    <t>施工総数10～14か所</t>
  </si>
  <si>
    <t>施工総数15か所以上</t>
  </si>
  <si>
    <t>建築年度（着工日）</t>
  </si>
  <si>
    <t>軸組図</t>
  </si>
  <si>
    <t>基礎伏図、梁伏図</t>
  </si>
  <si>
    <t>現地建築物との相違　１階平面</t>
  </si>
  <si>
    <t>現地建築物との相違　２階平面</t>
  </si>
  <si>
    <t>現地建築物との相違　立面</t>
  </si>
  <si>
    <t>現地建築物との相違</t>
  </si>
  <si>
    <t>有</t>
  </si>
  <si>
    <t>擁壁等の傾斜、亀裂等がある</t>
  </si>
  <si>
    <t>部材の断面欠損</t>
  </si>
  <si>
    <t>筋かいの有無</t>
  </si>
  <si>
    <t>筋かいを図面で確認</t>
  </si>
  <si>
    <t>筋かいを目視で確認</t>
  </si>
  <si>
    <t>筋かいを図面と目視で確認</t>
  </si>
  <si>
    <t>接合金物</t>
  </si>
  <si>
    <t>ゆるみ、錆、腐食等がある</t>
  </si>
  <si>
    <t>ゆるみ、錆、腐食等はない</t>
  </si>
  <si>
    <t>床下部分</t>
  </si>
  <si>
    <t>柱から抜け落ちる可能性がある</t>
  </si>
  <si>
    <t>接合方法</t>
  </si>
  <si>
    <t>問題無</t>
  </si>
  <si>
    <t>引張・圧縮に対して抜けたり、踏み外す可能性がある</t>
  </si>
  <si>
    <t>水平剛性</t>
  </si>
  <si>
    <t>吹抜け</t>
  </si>
  <si>
    <t>吹抜けなし</t>
  </si>
  <si>
    <t>吹抜けがあり対策、補強されている</t>
  </si>
  <si>
    <t>吹抜けがあり対策、補強されてない</t>
  </si>
  <si>
    <t>下屋、増築部</t>
  </si>
  <si>
    <t>母屋との接合部分に金物が十分使用されていない</t>
  </si>
  <si>
    <t>劣化</t>
  </si>
  <si>
    <t>構造耐力上主要な軸組等</t>
  </si>
  <si>
    <t>柱：部材の断面欠損</t>
  </si>
  <si>
    <t>梁：部材の断面欠損</t>
  </si>
  <si>
    <t>桁：部材の断面欠損</t>
  </si>
  <si>
    <t>筋かい等：部材の断面欠損</t>
  </si>
  <si>
    <t>柱と梁桁：接合金物</t>
  </si>
  <si>
    <t>筋かい材：接合金物</t>
  </si>
  <si>
    <t>梁と柱、差し鴨居：接合方法</t>
  </si>
  <si>
    <t>筋かい端部：接合方法</t>
  </si>
  <si>
    <t>水平剛性の確保</t>
  </si>
  <si>
    <t>２階床面又は小屋梁面</t>
  </si>
  <si>
    <t>火打ち等はあるが、小屋裏金物が十分使用されていない</t>
  </si>
  <si>
    <t>火打ち等がなく、小屋裏金物も十分使用されていない</t>
  </si>
  <si>
    <t>火打ち等はないが、小屋裏金物は使用されている</t>
  </si>
  <si>
    <t>下屋や増築部はない</t>
  </si>
  <si>
    <t>確認不能</t>
  </si>
  <si>
    <t>接合部は確認不能</t>
  </si>
  <si>
    <t>劣化度調査票</t>
  </si>
  <si>
    <t>●軸組の耐力を確保する</t>
  </si>
  <si>
    <t>屋根葺き材：金属板</t>
  </si>
  <si>
    <t>屋根葺き材：瓦・スレート</t>
  </si>
  <si>
    <t>edQu/Qr</t>
  </si>
  <si>
    <t>良い・普通（軟弱地盤割増１．０）</t>
  </si>
  <si>
    <t>悪い（軟弱地盤割増１．０）</t>
  </si>
  <si>
    <t xml:space="preserve">非常に悪い（軟弱地盤割増１．５） </t>
  </si>
  <si>
    <t>120ｍｍ未満</t>
  </si>
  <si>
    <t>120ｍｍ以上</t>
  </si>
  <si>
    <t>強さ
Qu（ｋN）</t>
  </si>
  <si>
    <t>配置などによる低減係数　eKfl</t>
  </si>
  <si>
    <t>劣化度　dK</t>
  </si>
  <si>
    <t>Qr</t>
  </si>
  <si>
    <t>edQu</t>
  </si>
  <si>
    <t>edQu/Qr</t>
  </si>
  <si>
    <t>保有耐力　edQu=Qu×eKfl×dK</t>
  </si>
  <si>
    <t>edQu/Qrの決定値</t>
  </si>
  <si>
    <t>a=edQu</t>
  </si>
  <si>
    <r>
      <t>ｍ</t>
    </r>
    <r>
      <rPr>
        <vertAlign val="superscript"/>
        <sz val="10"/>
        <rFont val="ＭＳ Ｐゴシック"/>
        <family val="3"/>
      </rPr>
      <t>2</t>
    </r>
  </si>
  <si>
    <t>床面積あたりの必要耐力（精算）　（KN/m2）</t>
  </si>
  <si>
    <t>a-b</t>
  </si>
  <si>
    <t>a/b</t>
  </si>
  <si>
    <t>・家具の転倒防止をお薦めします。　地震に対し安全な構造としてください。　　　　　　　　　　　　　　　</t>
  </si>
  <si>
    <t>　○○市 (町,村)  ・愛知県　</t>
  </si>
  <si>
    <t>Ⅱ柱脚に足固めを設け鉄筋コンクリート底盤に柱脚または足固め等を緊結した玉石基礎</t>
  </si>
  <si>
    <r>
      <t>ｍ</t>
    </r>
    <r>
      <rPr>
        <vertAlign val="superscript"/>
        <sz val="11"/>
        <rFont val="ＭＳ Ｐゴシック"/>
        <family val="3"/>
      </rPr>
      <t>2</t>
    </r>
  </si>
  <si>
    <r>
      <t>ｍ</t>
    </r>
    <r>
      <rPr>
        <vertAlign val="superscript"/>
        <sz val="11"/>
        <rFont val="ＭＳ Ｐゴシック"/>
        <family val="3"/>
      </rPr>
      <t>2</t>
    </r>
  </si>
  <si>
    <r>
      <t>ｍ</t>
    </r>
    <r>
      <rPr>
        <vertAlign val="superscript"/>
        <sz val="11"/>
        <rFont val="ＭＳ Ｐゴシック"/>
        <family val="3"/>
      </rPr>
      <t>2</t>
    </r>
  </si>
  <si>
    <r>
      <t xml:space="preserve">※補強必要壁枚数は土壁を巾90㎝で施工したときの必要箇所数です。
</t>
    </r>
    <r>
      <rPr>
        <sz val="10"/>
        <rFont val="ＭＳ ゴシック"/>
        <family val="3"/>
      </rPr>
      <t>　</t>
    </r>
    <r>
      <rPr>
        <sz val="10"/>
        <rFont val="ＭＳ Ｐゴシック"/>
        <family val="3"/>
      </rPr>
      <t>枚数はバランスよい壁の配置、劣化度の改善や代替工法での補強により減らすことができます。</t>
    </r>
  </si>
  <si>
    <t>※耐震改修・補強工事を行う前に、必ず建築設計事務所等からの業務報酬見積や契約を書面で取り交
わしましょう。</t>
  </si>
  <si>
    <t>工事監理業務</t>
  </si>
  <si>
    <t>１．設計意図を施工者に正確に伝える為の業務</t>
  </si>
  <si>
    <t>５．工事費支払審査及び承諾を行う業務</t>
  </si>
  <si>
    <t>６．官公庁等申請・検査の立会</t>
  </si>
  <si>
    <t>【耐震改修場所のワンポイントアドバイス】</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</si>
</sst>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411]ggge&quot;年&quot;m&quot;月&quot;d&quot;日&quot;;@"/>
    <numFmt numFmtId="183" formatCode="##&quot;年&quot;##&quot;月&quot;##&quot;日&quot;"/>
    <numFmt numFmtId="184" formatCode="&quot;平成&quot;##&quot;年&quot;##&quot;月&quot;##&quot;日&quot;"/>
    <numFmt numFmtId="185" formatCode="0.00000_ "/>
    <numFmt numFmtId="186" formatCode="0.0000_ "/>
    <numFmt numFmtId="187" formatCode="0.000_ "/>
    <numFmt numFmtId="188" formatCode="0.000000_ "/>
    <numFmt numFmtId="189" formatCode="0.00000000_ "/>
    <numFmt numFmtId="190" formatCode="0.0000000_ "/>
    <numFmt numFmtId="191" formatCode="0.000_);[Red]\(0.000\)"/>
    <numFmt numFmtId="192" formatCode="0.00_);[Red]\(0.00\)"/>
    <numFmt numFmtId="193" formatCode="0.000000000_ "/>
    <numFmt numFmtId="194" formatCode="0_ "/>
    <numFmt numFmtId="195" formatCode="mmm\-yyyy"/>
    <numFmt numFmtId="196" formatCode="General&quot;様　木造住宅概算補強工事費&quot;"/>
    <numFmt numFmtId="197" formatCode="General&quot;㎡&quot;"/>
    <numFmt numFmtId="198" formatCode="#,##0_ "/>
    <numFmt numFmtId="199" formatCode="&quot;No&quot;General&quot;-2&quot;"/>
  </numFmts>
  <fonts count="90">
    <font>
      <sz val="11"/>
      <name val="ＭＳ Ｐゴシック"/>
      <family val="3"/>
    </font>
    <font>
      <sz val="6"/>
      <name val="ＭＳ Ｐゴシック"/>
      <family val="3"/>
    </font>
    <font>
      <sz val="5"/>
      <name val="ＭＳ ゴシック"/>
      <family val="3"/>
    </font>
    <font>
      <sz val="9"/>
      <name val="ＭＳ ゴシック"/>
      <family val="3"/>
    </font>
    <font>
      <sz val="10"/>
      <name val="ＭＳ Ｐゴシック"/>
      <family val="3"/>
    </font>
    <font>
      <sz val="10"/>
      <color indexed="10"/>
      <name val="ＭＳ Ｐゴシック"/>
      <family val="3"/>
    </font>
    <font>
      <sz val="12"/>
      <name val="ＭＳ Ｐゴシック"/>
      <family val="3"/>
    </font>
    <font>
      <sz val="12"/>
      <color indexed="10"/>
      <name val="ＭＳ Ｐゴシック"/>
      <family val="3"/>
    </font>
    <font>
      <sz val="20"/>
      <color indexed="10"/>
      <name val="ＭＳ Ｐゴシック"/>
      <family val="3"/>
    </font>
    <font>
      <sz val="9"/>
      <color indexed="10"/>
      <name val="ＭＳ Ｐゴシック"/>
      <family val="3"/>
    </font>
    <font>
      <sz val="11"/>
      <name val="ＭＳ ゴシック"/>
      <family val="3"/>
    </font>
    <font>
      <sz val="12"/>
      <name val="ＭＳ ゴシック"/>
      <family val="3"/>
    </font>
    <font>
      <sz val="18"/>
      <name val="ＭＳ Ｐゴシック"/>
      <family val="3"/>
    </font>
    <font>
      <sz val="20"/>
      <name val="ＭＳ Ｐゴシック"/>
      <family val="3"/>
    </font>
    <font>
      <b/>
      <sz val="10"/>
      <name val="ＭＳ Ｐゴシック"/>
      <family val="3"/>
    </font>
    <font>
      <sz val="16"/>
      <color indexed="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6"/>
      <color indexed="10"/>
      <name val="ＭＳ Ｐゴシック"/>
      <family val="3"/>
    </font>
    <font>
      <b/>
      <sz val="10"/>
      <color indexed="10"/>
      <name val="ＭＳ Ｐゴシック"/>
      <family val="3"/>
    </font>
    <font>
      <sz val="9"/>
      <name val="ＭＳ Ｐゴシック"/>
      <family val="3"/>
    </font>
    <font>
      <b/>
      <sz val="9"/>
      <color indexed="10"/>
      <name val="ＭＳ Ｐゴシック"/>
      <family val="3"/>
    </font>
    <font>
      <sz val="16"/>
      <name val="ＭＳ Ｐゴシック"/>
      <family val="3"/>
    </font>
    <font>
      <sz val="10"/>
      <color indexed="12"/>
      <name val="ＭＳ Ｐゴシック"/>
      <family val="3"/>
    </font>
    <font>
      <sz val="11"/>
      <color indexed="12"/>
      <name val="ＭＳ Ｐゴシック"/>
      <family val="3"/>
    </font>
    <font>
      <sz val="10"/>
      <color indexed="8"/>
      <name val="ＭＳ Ｐゴシック"/>
      <family val="3"/>
    </font>
    <font>
      <b/>
      <sz val="10"/>
      <color indexed="8"/>
      <name val="ＭＳ Ｐゴシック"/>
      <family val="3"/>
    </font>
    <font>
      <sz val="9.5"/>
      <name val="ＭＳ Ｐゴシック"/>
      <family val="3"/>
    </font>
    <font>
      <sz val="8"/>
      <color indexed="10"/>
      <name val="ＭＳ Ｐゴシック"/>
      <family val="3"/>
    </font>
    <font>
      <vertAlign val="superscript"/>
      <sz val="10"/>
      <name val="ＭＳ Ｐゴシック"/>
      <family val="3"/>
    </font>
    <font>
      <sz val="22"/>
      <name val="ＭＳ Ｐゴシック"/>
      <family val="3"/>
    </font>
    <font>
      <sz val="22"/>
      <color indexed="10"/>
      <name val="ＭＳ Ｐゴシック"/>
      <family val="3"/>
    </font>
    <font>
      <sz val="11"/>
      <name val="HG丸ｺﾞｼｯｸM-PRO"/>
      <family val="3"/>
    </font>
    <font>
      <sz val="11"/>
      <color indexed="8"/>
      <name val="ＭＳ ゴシック"/>
      <family val="3"/>
    </font>
    <font>
      <sz val="11"/>
      <color indexed="8"/>
      <name val="ＭＳ Ｐゴシック"/>
      <family val="3"/>
    </font>
    <font>
      <sz val="9"/>
      <color indexed="8"/>
      <name val="ＭＳ ゴシック"/>
      <family val="3"/>
    </font>
    <font>
      <sz val="18"/>
      <color indexed="10"/>
      <name val="ＭＳ Ｐゴシック"/>
      <family val="3"/>
    </font>
    <font>
      <b/>
      <sz val="14"/>
      <name val="HG丸ｺﾞｼｯｸM-PRO"/>
      <family val="3"/>
    </font>
    <font>
      <sz val="10.5"/>
      <name val="AR P丸ゴシック体M"/>
      <family val="3"/>
    </font>
    <font>
      <b/>
      <sz val="11"/>
      <color indexed="10"/>
      <name val="ＭＳ Ｐゴシック"/>
      <family val="3"/>
    </font>
    <font>
      <sz val="11"/>
      <color indexed="10"/>
      <name val="ＭＳ Ｐゴシック"/>
      <family val="3"/>
    </font>
    <font>
      <sz val="10"/>
      <name val="ＭＳ ゴシック"/>
      <family val="3"/>
    </font>
    <font>
      <sz val="12"/>
      <color indexed="10"/>
      <name val="ＭＳ ゴシック"/>
      <family val="3"/>
    </font>
    <font>
      <sz val="10.5"/>
      <name val="ＭＳ Ｐゴシック"/>
      <family val="3"/>
    </font>
    <font>
      <sz val="10.5"/>
      <name val="ＭＳ 明朝"/>
      <family val="1"/>
    </font>
    <font>
      <b/>
      <sz val="8"/>
      <color indexed="10"/>
      <name val="ＭＳ Ｐゴシック"/>
      <family val="3"/>
    </font>
    <font>
      <vertAlign val="superscript"/>
      <sz val="11"/>
      <name val="ＭＳ Ｐゴシック"/>
      <family val="3"/>
    </font>
    <font>
      <sz val="10"/>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2"/>
      <name val="ＭＳ Ｐゴシック"/>
      <family val="3"/>
    </font>
    <font>
      <b/>
      <sz val="18"/>
      <color indexed="10"/>
      <name val="ＭＳ Ｐゴシック"/>
      <family val="3"/>
    </font>
    <font>
      <sz val="8"/>
      <color indexed="8"/>
      <name val="ＭＳ Ｐゴシック"/>
      <family val="3"/>
    </font>
    <font>
      <sz val="7"/>
      <color indexed="8"/>
      <name val="ＭＳ Ｐゴシック"/>
      <family val="3"/>
    </font>
    <font>
      <sz val="9"/>
      <color indexed="8"/>
      <name val="ＭＳ Ｐゴシック"/>
      <family val="3"/>
    </font>
    <font>
      <sz val="5"/>
      <color indexed="8"/>
      <name val="ＭＳ ゴシック"/>
      <family val="3"/>
    </font>
    <font>
      <sz val="6"/>
      <color indexed="8"/>
      <name val="HGPｺﾞｼｯｸE"/>
      <family val="3"/>
    </font>
    <font>
      <sz val="5"/>
      <color indexed="8"/>
      <name val="HGPｺﾞｼｯｸE"/>
      <family val="3"/>
    </font>
    <font>
      <sz val="6"/>
      <color indexed="8"/>
      <name val="HGP?????"/>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style="thin"/>
      <top style="medium">
        <color indexed="10"/>
      </top>
      <bottom style="medium">
        <color indexed="10"/>
      </bottom>
    </border>
    <border>
      <left style="thin"/>
      <right style="thin"/>
      <top style="thin"/>
      <bottom>
        <color indexed="63"/>
      </bottom>
    </border>
    <border>
      <left style="medium">
        <color indexed="10"/>
      </left>
      <right>
        <color indexed="63"/>
      </right>
      <top style="medium">
        <color indexed="10"/>
      </top>
      <bottom style="medium">
        <color indexed="10"/>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style="thin"/>
      <bottom style="medium">
        <color indexed="10"/>
      </bottom>
    </border>
    <border>
      <left style="medium">
        <color indexed="10"/>
      </left>
      <right style="medium">
        <color indexed="10"/>
      </right>
      <top style="medium">
        <color indexed="10"/>
      </top>
      <bottom style="medium">
        <color indexed="10"/>
      </bottom>
    </border>
    <border>
      <left>
        <color indexed="63"/>
      </left>
      <right style="thin"/>
      <top style="thin"/>
      <bottom style="medium">
        <color indexed="10"/>
      </bottom>
    </border>
    <border>
      <left style="thin"/>
      <right style="medium">
        <color indexed="10"/>
      </right>
      <top style="medium">
        <color indexed="10"/>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medium">
        <color indexed="10"/>
      </right>
      <top>
        <color indexed="63"/>
      </top>
      <bottom style="medium">
        <color indexed="10"/>
      </bottom>
    </border>
    <border>
      <left style="thin"/>
      <right style="thin"/>
      <top style="thin"/>
      <bottom style="medium">
        <color indexed="10"/>
      </bottom>
    </border>
    <border>
      <left style="thin"/>
      <right>
        <color indexed="63"/>
      </right>
      <top style="medium">
        <color indexed="10"/>
      </top>
      <bottom style="thin"/>
    </border>
    <border>
      <left>
        <color indexed="63"/>
      </left>
      <right style="thin"/>
      <top style="medium">
        <color indexed="10"/>
      </top>
      <bottom style="thin"/>
    </border>
    <border>
      <left>
        <color indexed="63"/>
      </left>
      <right>
        <color indexed="63"/>
      </right>
      <top style="medium">
        <color indexed="10"/>
      </top>
      <bottom style="thin"/>
    </border>
    <border>
      <left>
        <color indexed="63"/>
      </left>
      <right style="medium"/>
      <top style="thin"/>
      <bottom>
        <color indexed="63"/>
      </bottom>
    </border>
    <border>
      <left style="thin"/>
      <right style="thin"/>
      <top>
        <color indexed="63"/>
      </top>
      <bottom>
        <color indexed="63"/>
      </bottom>
    </border>
    <border>
      <left style="medium">
        <color indexed="10"/>
      </left>
      <right>
        <color indexed="63"/>
      </right>
      <top style="medium">
        <color indexed="10"/>
      </top>
      <bottom>
        <color indexed="63"/>
      </bottom>
    </border>
    <border>
      <left style="medium">
        <color indexed="10"/>
      </left>
      <right>
        <color indexed="63"/>
      </right>
      <top>
        <color indexed="63"/>
      </top>
      <bottom style="medium">
        <color indexed="10"/>
      </bottom>
    </border>
    <border>
      <left style="medium">
        <color indexed="10"/>
      </left>
      <right style="thin"/>
      <top style="medium">
        <color indexed="10"/>
      </top>
      <bottom style="medium">
        <color indexed="10"/>
      </bottom>
    </border>
    <border>
      <left style="thin"/>
      <right style="thin"/>
      <top style="thin"/>
      <bottom style="medium"/>
    </border>
    <border>
      <left style="medium">
        <color indexed="10"/>
      </left>
      <right style="medium">
        <color indexed="10"/>
      </right>
      <top style="medium">
        <color indexed="10"/>
      </top>
      <bottom>
        <color indexed="63"/>
      </bottom>
    </border>
    <border>
      <left style="thin"/>
      <right>
        <color indexed="63"/>
      </right>
      <top style="medium">
        <color indexed="10"/>
      </top>
      <bottom style="medium">
        <color indexed="10"/>
      </bottom>
    </border>
    <border>
      <left style="medium">
        <color indexed="10"/>
      </left>
      <right style="medium">
        <color indexed="10"/>
      </right>
      <top>
        <color indexed="63"/>
      </top>
      <bottom style="medium">
        <color indexed="10"/>
      </bottom>
    </border>
    <border>
      <left style="medium">
        <color indexed="10"/>
      </left>
      <right style="thin"/>
      <top>
        <color indexed="63"/>
      </top>
      <bottom style="medium">
        <color indexed="10"/>
      </bottom>
    </border>
    <border>
      <left>
        <color indexed="63"/>
      </left>
      <right style="medium">
        <color indexed="10"/>
      </right>
      <top>
        <color indexed="63"/>
      </top>
      <bottom style="thin"/>
    </border>
    <border>
      <left style="medium"/>
      <right style="thin"/>
      <top style="thin"/>
      <bottom style="thin"/>
    </border>
    <border>
      <left>
        <color indexed="63"/>
      </left>
      <right>
        <color indexed="63"/>
      </right>
      <top style="medium">
        <color indexed="10"/>
      </top>
      <bottom>
        <color indexed="63"/>
      </bottom>
    </border>
    <border>
      <left style="medium">
        <color indexed="10"/>
      </left>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style="medium"/>
    </border>
    <border>
      <left style="medium"/>
      <right style="thin"/>
      <top style="medium"/>
      <bottom style="medium"/>
    </border>
    <border>
      <left style="thin"/>
      <right>
        <color indexed="63"/>
      </right>
      <top style="thin"/>
      <bottom style="medium"/>
    </border>
    <border>
      <left style="medium"/>
      <right style="hair"/>
      <top style="thin"/>
      <bottom>
        <color indexed="63"/>
      </bottom>
    </border>
    <border>
      <left style="hair"/>
      <right>
        <color indexed="63"/>
      </right>
      <top style="thin"/>
      <bottom>
        <color indexed="63"/>
      </bottom>
    </border>
    <border>
      <left style="medium"/>
      <right style="hair"/>
      <top>
        <color indexed="63"/>
      </top>
      <bottom>
        <color indexed="63"/>
      </bottom>
    </border>
    <border>
      <left style="hair"/>
      <right>
        <color indexed="63"/>
      </right>
      <top>
        <color indexed="63"/>
      </top>
      <bottom>
        <color indexed="63"/>
      </bottom>
    </border>
    <border>
      <left style="medium"/>
      <right style="hair"/>
      <top>
        <color indexed="63"/>
      </top>
      <bottom style="medium"/>
    </border>
    <border>
      <left style="hair"/>
      <right>
        <color indexed="63"/>
      </right>
      <top>
        <color indexed="63"/>
      </top>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medium"/>
    </border>
    <border diagonalUp="1">
      <left style="thin"/>
      <right style="thin"/>
      <top style="thin"/>
      <bottom style="thin"/>
      <diagonal style="thin"/>
    </border>
    <border diagonalUp="1">
      <left style="thin"/>
      <right>
        <color indexed="63"/>
      </right>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color indexed="63"/>
      </left>
      <right style="thin"/>
      <top style="thin"/>
      <bottom style="thin"/>
      <diagonal style="thin"/>
    </border>
    <border>
      <left style="medium">
        <color indexed="10"/>
      </left>
      <right style="medium">
        <color indexed="10"/>
      </right>
      <top>
        <color indexed="63"/>
      </top>
      <bottom>
        <color indexed="63"/>
      </bottom>
    </border>
    <border>
      <left style="thin"/>
      <right>
        <color indexed="63"/>
      </right>
      <top style="thin"/>
      <bottom style="medium">
        <color indexed="10"/>
      </bottom>
    </border>
    <border>
      <left style="medium">
        <color indexed="10"/>
      </left>
      <right style="thin"/>
      <top style="thin"/>
      <bottom>
        <color indexed="63"/>
      </bottom>
    </border>
    <border>
      <left style="medium">
        <color indexed="10"/>
      </left>
      <right style="thin"/>
      <top>
        <color indexed="63"/>
      </top>
      <bottom>
        <color indexed="63"/>
      </bottom>
    </border>
    <border>
      <left style="medium">
        <color indexed="10"/>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thin"/>
    </border>
    <border>
      <left style="thin"/>
      <right>
        <color indexed="63"/>
      </right>
      <top style="medium"/>
      <bottom style="thin"/>
    </border>
    <border>
      <left style="hair"/>
      <right style="medium"/>
      <top style="medium"/>
      <bottom style="hair"/>
    </border>
    <border>
      <left>
        <color indexed="63"/>
      </left>
      <right style="medium"/>
      <top style="medium"/>
      <bottom style="thin"/>
    </border>
    <border>
      <left style="hair"/>
      <right>
        <color indexed="63"/>
      </right>
      <top style="thin"/>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double"/>
      <top style="medium"/>
      <bottom style="thin"/>
    </border>
    <border>
      <left style="double"/>
      <right style="double"/>
      <top style="medium"/>
      <bottom style="thin"/>
    </border>
    <border>
      <left style="double"/>
      <right style="thin"/>
      <top style="medium"/>
      <bottom style="thin"/>
    </border>
    <border>
      <left style="double"/>
      <right style="double"/>
      <top style="thin"/>
      <bottom style="thin"/>
    </border>
    <border>
      <left style="double"/>
      <right style="thin"/>
      <top style="thin"/>
      <bottom style="thin"/>
    </border>
    <border>
      <left style="double"/>
      <right style="double"/>
      <top style="thin"/>
      <bottom style="medium"/>
    </border>
    <border>
      <left style="double"/>
      <right style="thin"/>
      <top style="thin"/>
      <bottom style="medium"/>
    </border>
    <border>
      <left>
        <color indexed="63"/>
      </left>
      <right style="double"/>
      <top style="thin"/>
      <bottom>
        <color indexed="63"/>
      </bottom>
    </border>
    <border>
      <left>
        <color indexed="63"/>
      </left>
      <right style="double"/>
      <top>
        <color indexed="63"/>
      </top>
      <bottom style="medium"/>
    </border>
    <border>
      <left>
        <color indexed="63"/>
      </left>
      <right style="thin"/>
      <top style="thin"/>
      <bottom style="medium"/>
    </border>
    <border>
      <left>
        <color indexed="63"/>
      </left>
      <right style="thin"/>
      <top style="medium"/>
      <bottom style="medium"/>
    </border>
    <border>
      <left style="thin"/>
      <right style="thin"/>
      <top style="medium"/>
      <bottom>
        <color indexed="63"/>
      </bottom>
    </border>
    <border>
      <left style="thin"/>
      <right style="medium"/>
      <top>
        <color indexed="63"/>
      </top>
      <bottom style="thin"/>
    </border>
    <border>
      <left style="medium"/>
      <right>
        <color indexed="63"/>
      </right>
      <top style="medium"/>
      <bottom style="medium"/>
    </border>
    <border>
      <left>
        <color indexed="63"/>
      </left>
      <right style="medium"/>
      <top style="thin"/>
      <bottom style="dotted"/>
    </border>
    <border>
      <left style="medium"/>
      <right>
        <color indexed="63"/>
      </right>
      <top>
        <color indexed="63"/>
      </top>
      <bottom style="thin"/>
    </border>
    <border>
      <left style="medium"/>
      <right>
        <color indexed="63"/>
      </right>
      <top style="thin"/>
      <bottom>
        <color indexed="63"/>
      </bottom>
    </border>
    <border>
      <left style="medium"/>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medium"/>
      <top style="hair"/>
      <bottom style="medium"/>
    </border>
    <border>
      <left style="thin"/>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vertical="center"/>
      <protection/>
    </xf>
    <xf numFmtId="0" fontId="35" fillId="0" borderId="0">
      <alignment vertical="center"/>
      <protection/>
    </xf>
    <xf numFmtId="0" fontId="17" fillId="0" borderId="0" applyNumberFormat="0" applyFill="0" applyBorder="0" applyAlignment="0" applyProtection="0"/>
    <xf numFmtId="0" fontId="89" fillId="32" borderId="0" applyNumberFormat="0" applyBorder="0" applyAlignment="0" applyProtection="0"/>
  </cellStyleXfs>
  <cellXfs count="998">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wrapText="1"/>
    </xf>
    <xf numFmtId="0" fontId="4"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alignment horizontal="justify" vertical="center"/>
    </xf>
    <xf numFmtId="0" fontId="4" fillId="0" borderId="0" xfId="0" applyFont="1" applyBorder="1" applyAlignment="1">
      <alignment horizontal="left" vertical="center"/>
    </xf>
    <xf numFmtId="0" fontId="4" fillId="0" borderId="0" xfId="0" applyFont="1" applyBorder="1" applyAlignment="1">
      <alignment vertical="top" wrapText="1"/>
    </xf>
    <xf numFmtId="0" fontId="4" fillId="0" borderId="0" xfId="0" applyFont="1" applyAlignment="1">
      <alignment horizontal="center" vertical="center"/>
    </xf>
    <xf numFmtId="0" fontId="4" fillId="0" borderId="0" xfId="0" applyFont="1" applyBorder="1" applyAlignment="1">
      <alignment horizontal="right" vertical="center" wrapText="1"/>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justify" vertical="center" wrapText="1"/>
    </xf>
    <xf numFmtId="0" fontId="4" fillId="0" borderId="10" xfId="0" applyFont="1" applyBorder="1" applyAlignment="1">
      <alignment vertical="center"/>
    </xf>
    <xf numFmtId="0" fontId="6" fillId="0" borderId="11" xfId="0" applyFont="1" applyBorder="1" applyAlignment="1">
      <alignment horizontal="justify" vertical="center" wrapText="1"/>
    </xf>
    <xf numFmtId="0" fontId="7" fillId="0" borderId="11" xfId="0" applyFont="1" applyBorder="1" applyAlignment="1">
      <alignment vertical="center"/>
    </xf>
    <xf numFmtId="0" fontId="5" fillId="0" borderId="11"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center"/>
    </xf>
    <xf numFmtId="0" fontId="6" fillId="0" borderId="18" xfId="0" applyFont="1" applyBorder="1" applyAlignment="1">
      <alignment horizontal="left" vertical="center" wrapText="1"/>
    </xf>
    <xf numFmtId="0" fontId="6" fillId="0" borderId="18"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5" fillId="0" borderId="16"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1" xfId="0" applyFont="1" applyBorder="1" applyAlignment="1">
      <alignment vertical="center"/>
    </xf>
    <xf numFmtId="182" fontId="6" fillId="0" borderId="22" xfId="0" applyNumberFormat="1" applyFont="1" applyBorder="1" applyAlignment="1">
      <alignment vertical="center"/>
    </xf>
    <xf numFmtId="0" fontId="4" fillId="0" borderId="21" xfId="0" applyFont="1" applyBorder="1" applyAlignment="1">
      <alignment vertical="center"/>
    </xf>
    <xf numFmtId="0" fontId="6"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quotePrefix="1">
      <alignment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vertical="center"/>
    </xf>
    <xf numFmtId="0" fontId="4" fillId="0" borderId="16" xfId="0" applyFont="1" applyBorder="1" applyAlignment="1">
      <alignment vertical="center"/>
    </xf>
    <xf numFmtId="0" fontId="4" fillId="0" borderId="0" xfId="0" applyFont="1" applyFill="1" applyAlignment="1">
      <alignment vertical="center"/>
    </xf>
    <xf numFmtId="0" fontId="14" fillId="0" borderId="0" xfId="0" applyFont="1" applyAlignment="1">
      <alignment vertical="center"/>
    </xf>
    <xf numFmtId="0" fontId="14" fillId="0" borderId="0" xfId="0" applyFont="1" applyAlignment="1">
      <alignment vertical="center"/>
    </xf>
    <xf numFmtId="0" fontId="4" fillId="0" borderId="0" xfId="0" applyFont="1" applyAlignment="1">
      <alignment horizontal="right" vertical="center"/>
    </xf>
    <xf numFmtId="0" fontId="0" fillId="0" borderId="15" xfId="0" applyBorder="1" applyAlignment="1">
      <alignment vertical="center"/>
    </xf>
    <xf numFmtId="0" fontId="4" fillId="0" borderId="0" xfId="0" applyFont="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33" borderId="23" xfId="0" applyFont="1" applyFill="1" applyBorder="1" applyAlignment="1">
      <alignment vertical="center"/>
    </xf>
    <xf numFmtId="0" fontId="4" fillId="33" borderId="20" xfId="0" applyFont="1" applyFill="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33" borderId="16" xfId="0" applyFont="1" applyFill="1" applyBorder="1" applyAlignment="1">
      <alignment vertical="center"/>
    </xf>
    <xf numFmtId="0" fontId="4" fillId="0" borderId="23" xfId="0" applyFont="1" applyBorder="1" applyAlignment="1">
      <alignment vertical="center"/>
    </xf>
    <xf numFmtId="187" fontId="4" fillId="33" borderId="16" xfId="0" applyNumberFormat="1" applyFont="1" applyFill="1" applyBorder="1" applyAlignment="1">
      <alignment vertical="center"/>
    </xf>
    <xf numFmtId="0" fontId="0" fillId="34" borderId="31" xfId="0" applyFill="1" applyBorder="1" applyAlignment="1" applyProtection="1">
      <alignment vertical="center"/>
      <protection locked="0"/>
    </xf>
    <xf numFmtId="0" fontId="4" fillId="0" borderId="32" xfId="0" applyFont="1" applyBorder="1" applyAlignment="1">
      <alignment horizontal="center" vertical="center"/>
    </xf>
    <xf numFmtId="0" fontId="4" fillId="35" borderId="16" xfId="0" applyFont="1" applyFill="1" applyBorder="1" applyAlignment="1">
      <alignment horizontal="left" vertical="center"/>
    </xf>
    <xf numFmtId="0" fontId="4" fillId="34" borderId="33" xfId="0" applyFont="1" applyFill="1" applyBorder="1" applyAlignment="1">
      <alignment horizontal="left" vertical="center"/>
    </xf>
    <xf numFmtId="0" fontId="4" fillId="0" borderId="28" xfId="0" applyFont="1" applyBorder="1" applyAlignment="1">
      <alignment horizontal="center" vertical="center"/>
    </xf>
    <xf numFmtId="0" fontId="4" fillId="33" borderId="23" xfId="0" applyFont="1" applyFill="1" applyBorder="1" applyAlignment="1" applyProtection="1">
      <alignment vertical="center" wrapText="1"/>
      <protection/>
    </xf>
    <xf numFmtId="0" fontId="4" fillId="33" borderId="20" xfId="0" applyFont="1" applyFill="1" applyBorder="1" applyAlignment="1" applyProtection="1">
      <alignment horizontal="center" vertical="center" wrapText="1"/>
      <protection/>
    </xf>
    <xf numFmtId="0" fontId="4" fillId="33" borderId="20" xfId="0" applyFont="1" applyFill="1" applyBorder="1" applyAlignment="1" applyProtection="1">
      <alignment vertical="center"/>
      <protection/>
    </xf>
    <xf numFmtId="0" fontId="14" fillId="33" borderId="23" xfId="0" applyFont="1" applyFill="1" applyBorder="1" applyAlignment="1" applyProtection="1">
      <alignment vertical="center" wrapText="1"/>
      <protection/>
    </xf>
    <xf numFmtId="0" fontId="14" fillId="33" borderId="20" xfId="0" applyFont="1" applyFill="1" applyBorder="1" applyAlignment="1" applyProtection="1">
      <alignment horizontal="center" vertical="center" wrapText="1"/>
      <protection/>
    </xf>
    <xf numFmtId="0" fontId="14" fillId="33" borderId="16" xfId="0" applyFont="1" applyFill="1" applyBorder="1" applyAlignment="1" applyProtection="1">
      <alignment vertical="center"/>
      <protection/>
    </xf>
    <xf numFmtId="0" fontId="4" fillId="0" borderId="27" xfId="0" applyFont="1" applyBorder="1" applyAlignment="1">
      <alignment horizontal="center" vertical="center"/>
    </xf>
    <xf numFmtId="0" fontId="4" fillId="0" borderId="22" xfId="0" applyFont="1" applyBorder="1" applyAlignment="1">
      <alignment horizontal="center" vertical="center"/>
    </xf>
    <xf numFmtId="181" fontId="4" fillId="33" borderId="16" xfId="0" applyNumberFormat="1" applyFont="1" applyFill="1" applyBorder="1" applyAlignment="1" applyProtection="1">
      <alignment vertical="center" wrapText="1"/>
      <protection/>
    </xf>
    <xf numFmtId="0" fontId="4" fillId="36" borderId="34" xfId="0" applyFont="1" applyFill="1" applyBorder="1" applyAlignment="1">
      <alignment horizontal="center" vertical="center"/>
    </xf>
    <xf numFmtId="0" fontId="4" fillId="36" borderId="32" xfId="0" applyFont="1" applyFill="1" applyBorder="1" applyAlignment="1">
      <alignment horizontal="center" vertical="center"/>
    </xf>
    <xf numFmtId="181" fontId="4" fillId="33" borderId="35" xfId="0" applyNumberFormat="1" applyFont="1" applyFill="1" applyBorder="1" applyAlignment="1" applyProtection="1">
      <alignment vertical="center" wrapText="1"/>
      <protection/>
    </xf>
    <xf numFmtId="0" fontId="14" fillId="33" borderId="29" xfId="0" applyFont="1" applyFill="1" applyBorder="1" applyAlignment="1">
      <alignment vertical="center" wrapText="1"/>
    </xf>
    <xf numFmtId="0" fontId="14" fillId="33" borderId="29" xfId="0" applyFont="1" applyFill="1" applyBorder="1" applyAlignment="1">
      <alignment vertical="center"/>
    </xf>
    <xf numFmtId="0" fontId="4" fillId="33" borderId="36" xfId="0" applyFont="1" applyFill="1" applyBorder="1" applyAlignment="1" applyProtection="1">
      <alignment vertical="center" wrapText="1"/>
      <protection/>
    </xf>
    <xf numFmtId="0" fontId="4" fillId="33" borderId="37" xfId="0" applyFont="1" applyFill="1" applyBorder="1" applyAlignment="1" applyProtection="1">
      <alignment horizontal="center" vertical="center" wrapText="1"/>
      <protection/>
    </xf>
    <xf numFmtId="0" fontId="4" fillId="0" borderId="34" xfId="0" applyFont="1" applyBorder="1" applyAlignment="1">
      <alignment vertical="center"/>
    </xf>
    <xf numFmtId="0" fontId="4" fillId="0" borderId="38" xfId="0" applyFont="1" applyBorder="1" applyAlignment="1">
      <alignment horizontal="center" vertical="center"/>
    </xf>
    <xf numFmtId="0" fontId="4" fillId="0" borderId="34" xfId="0" applyFont="1" applyBorder="1" applyAlignment="1">
      <alignment vertical="center" wrapText="1"/>
    </xf>
    <xf numFmtId="0" fontId="4" fillId="33" borderId="37" xfId="0" applyFont="1" applyFill="1" applyBorder="1" applyAlignment="1" applyProtection="1">
      <alignment vertical="center"/>
      <protection/>
    </xf>
    <xf numFmtId="0" fontId="4" fillId="34" borderId="39" xfId="0" applyFont="1" applyFill="1" applyBorder="1" applyAlignment="1" applyProtection="1">
      <alignment vertical="center"/>
      <protection locked="0"/>
    </xf>
    <xf numFmtId="0" fontId="4" fillId="34" borderId="39" xfId="0" applyFont="1" applyFill="1" applyBorder="1" applyAlignment="1" applyProtection="1">
      <alignment vertical="center" wrapText="1"/>
      <protection locked="0"/>
    </xf>
    <xf numFmtId="0" fontId="4" fillId="35" borderId="39" xfId="0" applyFont="1" applyFill="1" applyBorder="1" applyAlignment="1" applyProtection="1">
      <alignment vertical="center" wrapText="1"/>
      <protection locked="0"/>
    </xf>
    <xf numFmtId="0" fontId="4" fillId="0" borderId="32" xfId="0" applyFont="1" applyBorder="1" applyAlignment="1">
      <alignment horizontal="center" vertical="center" wrapText="1"/>
    </xf>
    <xf numFmtId="0" fontId="4" fillId="0" borderId="40" xfId="0" applyFont="1" applyBorder="1" applyAlignment="1">
      <alignment vertical="center"/>
    </xf>
    <xf numFmtId="0" fontId="19" fillId="0" borderId="41" xfId="0" applyFont="1" applyBorder="1" applyAlignment="1">
      <alignment vertical="center"/>
    </xf>
    <xf numFmtId="0" fontId="4" fillId="35" borderId="39" xfId="0" applyFont="1" applyFill="1" applyBorder="1" applyAlignment="1" applyProtection="1">
      <alignment vertical="center"/>
      <protection locked="0"/>
    </xf>
    <xf numFmtId="0" fontId="14" fillId="33" borderId="30" xfId="0" applyFont="1" applyFill="1" applyBorder="1" applyAlignment="1">
      <alignment horizontal="center" vertical="center"/>
    </xf>
    <xf numFmtId="0" fontId="4" fillId="35" borderId="38" xfId="0" applyFont="1" applyFill="1" applyBorder="1" applyAlignment="1" applyProtection="1">
      <alignment vertical="center" wrapText="1"/>
      <protection locked="0"/>
    </xf>
    <xf numFmtId="0" fontId="4" fillId="35" borderId="38" xfId="0" applyFont="1" applyFill="1" applyBorder="1" applyAlignment="1" applyProtection="1">
      <alignment vertical="center"/>
      <protection locked="0"/>
    </xf>
    <xf numFmtId="0" fontId="4" fillId="0" borderId="41" xfId="0" applyFont="1" applyBorder="1" applyAlignment="1">
      <alignment vertical="center"/>
    </xf>
    <xf numFmtId="0" fontId="4" fillId="0" borderId="30" xfId="0" applyFont="1" applyBorder="1" applyAlignment="1">
      <alignment horizontal="center" vertical="center"/>
    </xf>
    <xf numFmtId="0" fontId="4" fillId="0" borderId="33" xfId="0" applyFont="1" applyBorder="1" applyAlignment="1">
      <alignment vertical="center"/>
    </xf>
    <xf numFmtId="0" fontId="4" fillId="35" borderId="39" xfId="0" applyFont="1" applyFill="1" applyBorder="1" applyAlignment="1" applyProtection="1">
      <alignment vertical="center"/>
      <protection locked="0"/>
    </xf>
    <xf numFmtId="0" fontId="4" fillId="0" borderId="42"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horizontal="center" vertical="center"/>
    </xf>
    <xf numFmtId="0" fontId="20" fillId="0" borderId="32" xfId="0" applyFont="1" applyBorder="1" applyAlignment="1">
      <alignment horizontal="center" vertical="center" wrapText="1"/>
    </xf>
    <xf numFmtId="0" fontId="4" fillId="35" borderId="32" xfId="0" applyFont="1" applyFill="1" applyBorder="1" applyAlignment="1" applyProtection="1">
      <alignment vertical="center"/>
      <protection locked="0"/>
    </xf>
    <xf numFmtId="0" fontId="4" fillId="35" borderId="43" xfId="0" applyFont="1" applyFill="1" applyBorder="1" applyAlignment="1" applyProtection="1">
      <alignment horizontal="center" vertical="center"/>
      <protection locked="0"/>
    </xf>
    <xf numFmtId="0" fontId="20" fillId="0" borderId="44" xfId="0" applyFont="1" applyBorder="1" applyAlignment="1">
      <alignment horizontal="center" vertical="center"/>
    </xf>
    <xf numFmtId="0" fontId="4" fillId="0" borderId="33" xfId="0" applyFont="1" applyBorder="1" applyAlignment="1">
      <alignment vertical="center"/>
    </xf>
    <xf numFmtId="0" fontId="4" fillId="33" borderId="27" xfId="0" applyFont="1" applyFill="1" applyBorder="1" applyAlignment="1">
      <alignment vertical="top" wrapText="1"/>
    </xf>
    <xf numFmtId="0" fontId="14" fillId="0" borderId="37" xfId="0" applyFont="1" applyFill="1" applyBorder="1" applyAlignment="1" applyProtection="1">
      <alignment horizontal="center" vertical="center" wrapText="1"/>
      <protection/>
    </xf>
    <xf numFmtId="0" fontId="14" fillId="0" borderId="37" xfId="0" applyFont="1" applyFill="1" applyBorder="1" applyAlignment="1" applyProtection="1">
      <alignment vertical="center"/>
      <protection/>
    </xf>
    <xf numFmtId="0" fontId="4" fillId="0" borderId="34" xfId="0" applyFont="1" applyFill="1" applyBorder="1" applyAlignment="1" applyProtection="1">
      <alignment vertical="center" wrapText="1"/>
      <protection/>
    </xf>
    <xf numFmtId="0" fontId="4" fillId="0" borderId="27" xfId="0" applyFont="1" applyBorder="1" applyAlignment="1">
      <alignment vertical="center"/>
    </xf>
    <xf numFmtId="0" fontId="4" fillId="0" borderId="34" xfId="0" applyFont="1" applyBorder="1" applyAlignment="1">
      <alignment vertical="center"/>
    </xf>
    <xf numFmtId="0" fontId="18" fillId="0" borderId="34" xfId="0" applyFont="1" applyBorder="1" applyAlignment="1">
      <alignment vertical="center"/>
    </xf>
    <xf numFmtId="181" fontId="14" fillId="33" borderId="20" xfId="0" applyNumberFormat="1" applyFont="1" applyFill="1" applyBorder="1" applyAlignment="1" applyProtection="1">
      <alignment vertical="center"/>
      <protection/>
    </xf>
    <xf numFmtId="0" fontId="4" fillId="33" borderId="33" xfId="0" applyFont="1" applyFill="1" applyBorder="1" applyAlignment="1">
      <alignment vertical="center" shrinkToFit="1"/>
    </xf>
    <xf numFmtId="0" fontId="4" fillId="33" borderId="35" xfId="0" applyFont="1" applyFill="1" applyBorder="1" applyAlignment="1">
      <alignment vertical="center" wrapText="1"/>
    </xf>
    <xf numFmtId="0" fontId="4" fillId="33" borderId="33" xfId="0" applyFont="1" applyFill="1" applyBorder="1" applyAlignment="1">
      <alignment vertical="center" wrapText="1"/>
    </xf>
    <xf numFmtId="0" fontId="4" fillId="35" borderId="43" xfId="0" applyFont="1" applyFill="1" applyBorder="1" applyAlignment="1" applyProtection="1">
      <alignment vertical="center" wrapText="1"/>
      <protection locked="0"/>
    </xf>
    <xf numFmtId="0" fontId="0" fillId="0" borderId="28" xfId="0" applyBorder="1" applyAlignment="1">
      <alignment vertical="center"/>
    </xf>
    <xf numFmtId="0" fontId="4" fillId="0" borderId="36" xfId="0" applyFont="1" applyBorder="1" applyAlignment="1">
      <alignment vertical="center"/>
    </xf>
    <xf numFmtId="0" fontId="18" fillId="35" borderId="43" xfId="0" applyFont="1" applyFill="1" applyBorder="1" applyAlignment="1" applyProtection="1">
      <alignment vertical="center" wrapText="1"/>
      <protection locked="0"/>
    </xf>
    <xf numFmtId="0" fontId="22" fillId="0" borderId="0" xfId="0" applyFont="1" applyAlignment="1">
      <alignment vertical="center"/>
    </xf>
    <xf numFmtId="180" fontId="14" fillId="33" borderId="30" xfId="0" applyNumberFormat="1" applyFont="1" applyFill="1" applyBorder="1" applyAlignment="1">
      <alignment vertical="center" wrapText="1"/>
    </xf>
    <xf numFmtId="0" fontId="19" fillId="0" borderId="45" xfId="0" applyFont="1" applyFill="1" applyBorder="1" applyAlignment="1" applyProtection="1">
      <alignment vertical="center" wrapText="1"/>
      <protection/>
    </xf>
    <xf numFmtId="0" fontId="4" fillId="35" borderId="23" xfId="0" applyFont="1" applyFill="1" applyBorder="1" applyAlignment="1" applyProtection="1">
      <alignment vertical="center" wrapText="1"/>
      <protection locked="0"/>
    </xf>
    <xf numFmtId="0" fontId="4" fillId="0" borderId="16" xfId="0" applyFont="1" applyBorder="1" applyAlignment="1">
      <alignment horizontal="center" vertical="center"/>
    </xf>
    <xf numFmtId="0" fontId="4" fillId="34" borderId="39" xfId="0" applyNumberFormat="1" applyFont="1" applyFill="1" applyBorder="1" applyAlignment="1" applyProtection="1">
      <alignment vertical="center"/>
      <protection locked="0"/>
    </xf>
    <xf numFmtId="0" fontId="4" fillId="33" borderId="41" xfId="0" applyFont="1" applyFill="1" applyBorder="1" applyAlignment="1">
      <alignment vertical="center"/>
    </xf>
    <xf numFmtId="0" fontId="4" fillId="37" borderId="46" xfId="0" applyFont="1" applyFill="1" applyBorder="1" applyAlignment="1" applyProtection="1">
      <alignment vertical="center"/>
      <protection locked="0"/>
    </xf>
    <xf numFmtId="0" fontId="4" fillId="34" borderId="46" xfId="0" applyFont="1" applyFill="1" applyBorder="1" applyAlignment="1" applyProtection="1">
      <alignment vertical="center" wrapText="1"/>
      <protection locked="0"/>
    </xf>
    <xf numFmtId="0" fontId="4" fillId="37" borderId="47" xfId="0" applyFont="1" applyFill="1" applyBorder="1" applyAlignment="1" applyProtection="1">
      <alignment vertical="center"/>
      <protection locked="0"/>
    </xf>
    <xf numFmtId="0" fontId="4" fillId="34" borderId="47" xfId="0" applyFont="1" applyFill="1" applyBorder="1" applyAlignment="1" applyProtection="1">
      <alignment vertical="center" wrapText="1"/>
      <protection locked="0"/>
    </xf>
    <xf numFmtId="0" fontId="4" fillId="37" borderId="48" xfId="0" applyFont="1" applyFill="1" applyBorder="1" applyAlignment="1" applyProtection="1">
      <alignment vertical="center"/>
      <protection locked="0"/>
    </xf>
    <xf numFmtId="0" fontId="4" fillId="34" borderId="48" xfId="0" applyFont="1" applyFill="1" applyBorder="1" applyAlignment="1" applyProtection="1">
      <alignment vertical="center" wrapText="1"/>
      <protection locked="0"/>
    </xf>
    <xf numFmtId="0" fontId="4" fillId="0" borderId="11" xfId="0" applyFont="1" applyBorder="1" applyAlignment="1">
      <alignment vertical="center"/>
    </xf>
    <xf numFmtId="0" fontId="6" fillId="0" borderId="11" xfId="0" applyFont="1" applyBorder="1" applyAlignment="1">
      <alignment horizontal="left" vertical="center"/>
    </xf>
    <xf numFmtId="181" fontId="4" fillId="34" borderId="43" xfId="0" applyNumberFormat="1" applyFont="1" applyFill="1" applyBorder="1" applyAlignment="1" applyProtection="1">
      <alignment vertical="center" wrapText="1"/>
      <protection locked="0"/>
    </xf>
    <xf numFmtId="0" fontId="20" fillId="0" borderId="49" xfId="0" applyFont="1" applyFill="1" applyBorder="1" applyAlignment="1" applyProtection="1">
      <alignment vertical="center" wrapText="1"/>
      <protection/>
    </xf>
    <xf numFmtId="0" fontId="4" fillId="0" borderId="50" xfId="0" applyFont="1" applyBorder="1" applyAlignment="1">
      <alignment vertical="center"/>
    </xf>
    <xf numFmtId="0" fontId="4" fillId="0" borderId="50" xfId="0" applyFont="1" applyBorder="1" applyAlignment="1">
      <alignment horizontal="center" vertical="center" wrapText="1"/>
    </xf>
    <xf numFmtId="0" fontId="4" fillId="0" borderId="34" xfId="0" applyFont="1" applyFill="1" applyBorder="1" applyAlignment="1" applyProtection="1">
      <alignment vertical="center"/>
      <protection/>
    </xf>
    <xf numFmtId="181" fontId="4" fillId="34" borderId="38" xfId="0" applyNumberFormat="1" applyFont="1" applyFill="1" applyBorder="1" applyAlignment="1" applyProtection="1">
      <alignment vertical="center"/>
      <protection locked="0"/>
    </xf>
    <xf numFmtId="0" fontId="20" fillId="0" borderId="0" xfId="0" applyFont="1" applyAlignment="1">
      <alignment vertical="center"/>
    </xf>
    <xf numFmtId="0" fontId="20" fillId="0" borderId="36" xfId="0" applyFont="1" applyFill="1" applyBorder="1" applyAlignment="1" applyProtection="1">
      <alignment vertical="center"/>
      <protection/>
    </xf>
    <xf numFmtId="0" fontId="4" fillId="0" borderId="0" xfId="0" applyFont="1" applyFill="1" applyBorder="1" applyAlignment="1">
      <alignment vertical="center"/>
    </xf>
    <xf numFmtId="0" fontId="20" fillId="33" borderId="51" xfId="0" applyFont="1" applyFill="1" applyBorder="1" applyAlignment="1">
      <alignment horizontal="right" vertical="center"/>
    </xf>
    <xf numFmtId="0" fontId="20" fillId="33" borderId="52" xfId="0" applyFont="1" applyFill="1" applyBorder="1" applyAlignment="1">
      <alignment horizontal="left" vertical="center"/>
    </xf>
    <xf numFmtId="0" fontId="20" fillId="33" borderId="53" xfId="0" applyFont="1" applyFill="1" applyBorder="1" applyAlignment="1">
      <alignment horizontal="right" vertical="center"/>
    </xf>
    <xf numFmtId="0" fontId="20" fillId="33" borderId="52" xfId="0" applyFont="1" applyFill="1" applyBorder="1" applyAlignment="1" quotePrefix="1">
      <alignment horizontal="left" vertical="center"/>
    </xf>
    <xf numFmtId="0" fontId="20" fillId="0" borderId="40" xfId="0" applyFont="1" applyBorder="1" applyAlignment="1">
      <alignment vertical="center" wrapText="1"/>
    </xf>
    <xf numFmtId="0" fontId="5" fillId="0" borderId="0" xfId="0" applyFont="1" applyBorder="1" applyAlignment="1">
      <alignment vertical="top" wrapText="1"/>
    </xf>
    <xf numFmtId="0" fontId="10" fillId="0" borderId="54" xfId="0" applyFont="1" applyBorder="1" applyAlignment="1">
      <alignment horizontal="center" vertical="center"/>
    </xf>
    <xf numFmtId="0" fontId="4" fillId="0" borderId="0" xfId="0" applyFont="1" applyAlignment="1" quotePrefix="1">
      <alignment vertical="center"/>
    </xf>
    <xf numFmtId="0" fontId="4" fillId="0" borderId="29" xfId="0" applyFont="1" applyBorder="1" applyAlignment="1">
      <alignment vertical="center"/>
    </xf>
    <xf numFmtId="187" fontId="4" fillId="0" borderId="16" xfId="0" applyNumberFormat="1" applyFont="1" applyBorder="1" applyAlignment="1">
      <alignment vertical="center"/>
    </xf>
    <xf numFmtId="0" fontId="0" fillId="0" borderId="0" xfId="0" applyAlignment="1">
      <alignment vertical="center"/>
    </xf>
    <xf numFmtId="0" fontId="4" fillId="0" borderId="16" xfId="0" applyFont="1" applyFill="1" applyBorder="1" applyAlignment="1">
      <alignment vertical="center"/>
    </xf>
    <xf numFmtId="0" fontId="4" fillId="0" borderId="33" xfId="0" applyFont="1" applyFill="1" applyBorder="1" applyAlignment="1">
      <alignment vertical="center"/>
    </xf>
    <xf numFmtId="0" fontId="4" fillId="0" borderId="35" xfId="0" applyFont="1" applyFill="1" applyBorder="1" applyAlignment="1">
      <alignment vertical="center"/>
    </xf>
    <xf numFmtId="0" fontId="4" fillId="0" borderId="55" xfId="0" applyFont="1" applyFill="1" applyBorder="1" applyAlignment="1">
      <alignment vertical="center"/>
    </xf>
    <xf numFmtId="0" fontId="4" fillId="0" borderId="41" xfId="0" applyFont="1" applyFill="1" applyBorder="1" applyAlignment="1">
      <alignment vertical="center"/>
    </xf>
    <xf numFmtId="0" fontId="4" fillId="0" borderId="41" xfId="0" applyFont="1" applyFill="1" applyBorder="1" applyAlignment="1" quotePrefix="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horizontal="center" vertical="center"/>
    </xf>
    <xf numFmtId="49" fontId="21" fillId="34" borderId="43" xfId="0" applyNumberFormat="1" applyFont="1" applyFill="1" applyBorder="1" applyAlignment="1" applyProtection="1">
      <alignment vertical="top" wrapText="1"/>
      <protection locked="0"/>
    </xf>
    <xf numFmtId="0" fontId="0" fillId="34" borderId="59" xfId="0" applyNumberFormat="1" applyFill="1" applyBorder="1" applyAlignment="1" applyProtection="1">
      <alignment vertical="center"/>
      <protection locked="0"/>
    </xf>
    <xf numFmtId="181" fontId="8" fillId="0" borderId="0" xfId="0" applyNumberFormat="1" applyFont="1" applyBorder="1" applyAlignment="1">
      <alignment vertical="center"/>
    </xf>
    <xf numFmtId="181" fontId="4" fillId="0" borderId="0" xfId="0" applyNumberFormat="1" applyFont="1" applyBorder="1" applyAlignment="1">
      <alignment vertical="center"/>
    </xf>
    <xf numFmtId="192" fontId="4" fillId="0" borderId="0" xfId="0" applyNumberFormat="1" applyFont="1" applyBorder="1" applyAlignment="1">
      <alignment horizontal="right" vertical="center"/>
    </xf>
    <xf numFmtId="187" fontId="4" fillId="0" borderId="0" xfId="0" applyNumberFormat="1" applyFont="1" applyBorder="1" applyAlignment="1">
      <alignment horizontal="right" vertical="center"/>
    </xf>
    <xf numFmtId="181" fontId="4" fillId="0" borderId="0" xfId="0" applyNumberFormat="1" applyFont="1" applyBorder="1" applyAlignment="1">
      <alignment horizontal="center" vertical="center"/>
    </xf>
    <xf numFmtId="187" fontId="5" fillId="0" borderId="0" xfId="0" applyNumberFormat="1" applyFont="1" applyBorder="1" applyAlignment="1">
      <alignment vertical="center"/>
    </xf>
    <xf numFmtId="0" fontId="5" fillId="0" borderId="23" xfId="0" applyFont="1" applyBorder="1" applyAlignment="1">
      <alignment vertical="center"/>
    </xf>
    <xf numFmtId="0" fontId="5" fillId="0" borderId="20" xfId="0" applyFont="1" applyBorder="1" applyAlignment="1">
      <alignment vertical="center"/>
    </xf>
    <xf numFmtId="0" fontId="0" fillId="0" borderId="20" xfId="0" applyBorder="1" applyAlignment="1">
      <alignment vertical="center"/>
    </xf>
    <xf numFmtId="194" fontId="4" fillId="0" borderId="16" xfId="0" applyNumberFormat="1" applyFont="1" applyBorder="1" applyAlignment="1">
      <alignment horizontal="right" vertical="center"/>
    </xf>
    <xf numFmtId="0" fontId="5" fillId="0" borderId="20" xfId="0" applyFont="1" applyBorder="1" applyAlignment="1">
      <alignment horizontal="center" vertical="center"/>
    </xf>
    <xf numFmtId="0" fontId="5" fillId="0" borderId="0" xfId="0" applyFont="1" applyBorder="1" applyAlignment="1">
      <alignment vertical="center" wrapText="1"/>
    </xf>
    <xf numFmtId="0" fontId="25" fillId="0" borderId="16" xfId="0" applyFont="1" applyBorder="1" applyAlignment="1" quotePrefix="1">
      <alignment vertical="center"/>
    </xf>
    <xf numFmtId="0" fontId="0" fillId="0" borderId="16" xfId="0" applyBorder="1" applyAlignment="1">
      <alignment vertical="center"/>
    </xf>
    <xf numFmtId="187" fontId="0" fillId="0" borderId="20" xfId="0" applyNumberFormat="1" applyBorder="1" applyAlignment="1">
      <alignment vertical="center"/>
    </xf>
    <xf numFmtId="0" fontId="25" fillId="0" borderId="16" xfId="0" applyFont="1" applyBorder="1" applyAlignment="1">
      <alignment vertical="center"/>
    </xf>
    <xf numFmtId="0" fontId="0" fillId="0" borderId="15" xfId="0" applyBorder="1" applyAlignment="1">
      <alignment vertical="center"/>
    </xf>
    <xf numFmtId="0" fontId="5" fillId="0" borderId="15" xfId="0" applyFont="1" applyBorder="1" applyAlignment="1">
      <alignment vertical="center" wrapText="1"/>
    </xf>
    <xf numFmtId="0" fontId="0" fillId="0" borderId="22" xfId="0" applyBorder="1" applyAlignment="1">
      <alignment vertical="center"/>
    </xf>
    <xf numFmtId="181" fontId="4" fillId="0" borderId="55" xfId="0" applyNumberFormat="1" applyFont="1" applyBorder="1" applyAlignment="1">
      <alignment vertical="center"/>
    </xf>
    <xf numFmtId="181" fontId="4" fillId="0" borderId="35" xfId="0" applyNumberFormat="1" applyFont="1" applyBorder="1" applyAlignment="1">
      <alignment vertical="center"/>
    </xf>
    <xf numFmtId="0" fontId="24" fillId="0" borderId="16" xfId="0" applyFont="1" applyBorder="1" applyAlignment="1">
      <alignment horizontal="center" vertical="center"/>
    </xf>
    <xf numFmtId="187" fontId="0" fillId="0" borderId="16" xfId="0" applyNumberFormat="1" applyBorder="1" applyAlignment="1">
      <alignment vertical="center"/>
    </xf>
    <xf numFmtId="187" fontId="4" fillId="0" borderId="16" xfId="0" applyNumberFormat="1" applyFont="1" applyBorder="1" applyAlignment="1">
      <alignment horizontal="center" vertical="center"/>
    </xf>
    <xf numFmtId="192" fontId="4" fillId="33" borderId="16" xfId="0" applyNumberFormat="1" applyFont="1" applyFill="1" applyBorder="1" applyAlignment="1">
      <alignment horizontal="center" vertical="center"/>
    </xf>
    <xf numFmtId="0" fontId="4" fillId="0" borderId="0" xfId="0" applyFont="1" applyBorder="1" applyAlignment="1">
      <alignment horizontal="right" vertical="center"/>
    </xf>
    <xf numFmtId="181" fontId="4" fillId="34" borderId="43" xfId="0" applyNumberFormat="1" applyFont="1" applyFill="1" applyBorder="1" applyAlignment="1" applyProtection="1">
      <alignment vertical="center"/>
      <protection locked="0"/>
    </xf>
    <xf numFmtId="0" fontId="4" fillId="0" borderId="60" xfId="0" applyFont="1" applyBorder="1" applyAlignment="1">
      <alignment vertical="center"/>
    </xf>
    <xf numFmtId="0" fontId="4" fillId="35" borderId="61" xfId="0" applyFont="1" applyFill="1" applyBorder="1" applyAlignment="1" applyProtection="1">
      <alignment vertical="center"/>
      <protection locked="0"/>
    </xf>
    <xf numFmtId="0" fontId="4" fillId="0" borderId="62" xfId="0" applyFont="1" applyBorder="1" applyAlignment="1">
      <alignment vertical="center"/>
    </xf>
    <xf numFmtId="0" fontId="4" fillId="35" borderId="39" xfId="0" applyFont="1" applyFill="1" applyBorder="1" applyAlignment="1" applyProtection="1">
      <alignment vertical="center" shrinkToFit="1"/>
      <protection locked="0"/>
    </xf>
    <xf numFmtId="0" fontId="4" fillId="35" borderId="61" xfId="0" applyFont="1" applyFill="1" applyBorder="1" applyAlignment="1" applyProtection="1">
      <alignment vertical="center" wrapText="1"/>
      <protection locked="0"/>
    </xf>
    <xf numFmtId="0" fontId="4" fillId="0" borderId="63" xfId="0" applyFont="1" applyBorder="1" applyAlignment="1">
      <alignment horizontal="center" vertical="center"/>
    </xf>
    <xf numFmtId="0" fontId="1" fillId="34" borderId="40" xfId="0" applyFont="1" applyFill="1" applyBorder="1" applyAlignment="1" applyProtection="1">
      <alignment horizontal="left" vertical="center" wrapText="1"/>
      <protection locked="0"/>
    </xf>
    <xf numFmtId="0" fontId="4" fillId="34" borderId="39" xfId="0" applyFont="1" applyFill="1" applyBorder="1" applyAlignment="1" applyProtection="1">
      <alignment vertical="center" shrinkToFit="1"/>
      <protection locked="0"/>
    </xf>
    <xf numFmtId="0" fontId="4" fillId="34" borderId="36" xfId="0" applyFont="1" applyFill="1" applyBorder="1" applyAlignment="1" applyProtection="1">
      <alignment vertical="center" shrinkToFit="1"/>
      <protection locked="0"/>
    </xf>
    <xf numFmtId="0" fontId="0" fillId="0" borderId="0" xfId="0" applyFont="1" applyAlignment="1">
      <alignment vertical="center"/>
    </xf>
    <xf numFmtId="0" fontId="0" fillId="0" borderId="0" xfId="0" applyFont="1" applyAlignment="1">
      <alignment vertical="center"/>
    </xf>
    <xf numFmtId="0" fontId="26" fillId="0" borderId="0" xfId="0" applyFont="1" applyAlignment="1">
      <alignment horizontal="left" vertical="center"/>
    </xf>
    <xf numFmtId="0" fontId="0" fillId="0" borderId="0" xfId="0" applyFont="1" applyBorder="1" applyAlignment="1">
      <alignment vertical="center"/>
    </xf>
    <xf numFmtId="0" fontId="26" fillId="0" borderId="0" xfId="0" applyFont="1" applyAlignment="1">
      <alignment vertical="center"/>
    </xf>
    <xf numFmtId="0" fontId="0" fillId="0" borderId="64" xfId="0" applyBorder="1" applyAlignment="1">
      <alignment vertical="center"/>
    </xf>
    <xf numFmtId="181" fontId="4" fillId="34" borderId="40" xfId="0" applyNumberFormat="1" applyFont="1" applyFill="1" applyBorder="1" applyAlignment="1" applyProtection="1">
      <alignment vertical="center"/>
      <protection locked="0"/>
    </xf>
    <xf numFmtId="181" fontId="4" fillId="34" borderId="43" xfId="0" applyNumberFormat="1" applyFont="1" applyFill="1" applyBorder="1" applyAlignment="1" applyProtection="1">
      <alignment vertical="center"/>
      <protection locked="0"/>
    </xf>
    <xf numFmtId="0" fontId="1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44" xfId="0" applyFont="1" applyBorder="1" applyAlignment="1">
      <alignment vertical="center"/>
    </xf>
    <xf numFmtId="0" fontId="22" fillId="0" borderId="0" xfId="0" applyFont="1" applyAlignment="1">
      <alignment horizontal="right" vertical="center"/>
    </xf>
    <xf numFmtId="0" fontId="4" fillId="0" borderId="39" xfId="0" applyFont="1" applyBorder="1" applyAlignment="1">
      <alignment vertical="center"/>
    </xf>
    <xf numFmtId="0" fontId="14" fillId="0" borderId="0" xfId="0" applyFont="1" applyAlignment="1">
      <alignment vertical="center" shrinkToFit="1"/>
    </xf>
    <xf numFmtId="0" fontId="31" fillId="0" borderId="0" xfId="0" applyFont="1" applyAlignment="1">
      <alignment vertical="center" textRotation="255" shrinkToFit="1"/>
    </xf>
    <xf numFmtId="0" fontId="32" fillId="0" borderId="0" xfId="0" applyFont="1" applyAlignment="1">
      <alignment vertical="center" textRotation="255" shrinkToFit="1"/>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vertical="top" wrapText="1"/>
    </xf>
    <xf numFmtId="0" fontId="15" fillId="0" borderId="0" xfId="0" applyFont="1" applyAlignment="1">
      <alignment horizontal="center" vertical="center"/>
    </xf>
    <xf numFmtId="0" fontId="4" fillId="34" borderId="46" xfId="0" applyFont="1" applyFill="1" applyBorder="1" applyAlignment="1" applyProtection="1">
      <alignment horizontal="center" vertical="center" wrapText="1"/>
      <protection locked="0"/>
    </xf>
    <xf numFmtId="0" fontId="4" fillId="34" borderId="47" xfId="0" applyFont="1" applyFill="1" applyBorder="1" applyAlignment="1" applyProtection="1">
      <alignment horizontal="center" vertical="center" wrapText="1"/>
      <protection locked="0"/>
    </xf>
    <xf numFmtId="0" fontId="4" fillId="34" borderId="48" xfId="0" applyFont="1" applyFill="1" applyBorder="1" applyAlignment="1" applyProtection="1">
      <alignment horizontal="center" vertical="center" wrapText="1"/>
      <protection locked="0"/>
    </xf>
    <xf numFmtId="0" fontId="4" fillId="35" borderId="41" xfId="0" applyFont="1" applyFill="1" applyBorder="1" applyAlignment="1" applyProtection="1">
      <alignment vertical="center" shrinkToFit="1"/>
      <protection locked="0"/>
    </xf>
    <xf numFmtId="14" fontId="4" fillId="34" borderId="46" xfId="0" applyNumberFormat="1" applyFont="1" applyFill="1" applyBorder="1" applyAlignment="1" applyProtection="1">
      <alignment horizontal="left" vertical="center"/>
      <protection locked="0"/>
    </xf>
    <xf numFmtId="14" fontId="4" fillId="34" borderId="47" xfId="0" applyNumberFormat="1" applyFont="1" applyFill="1" applyBorder="1" applyAlignment="1" applyProtection="1">
      <alignment horizontal="left" vertical="center"/>
      <protection locked="0"/>
    </xf>
    <xf numFmtId="14" fontId="4" fillId="34" borderId="48"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33" fillId="0" borderId="0" xfId="0" applyFont="1" applyFill="1" applyAlignment="1" applyProtection="1">
      <alignment horizontal="left" vertical="center"/>
      <protection/>
    </xf>
    <xf numFmtId="0" fontId="0" fillId="0" borderId="24" xfId="0" applyFill="1" applyBorder="1" applyAlignment="1">
      <alignment vertical="center"/>
    </xf>
    <xf numFmtId="0" fontId="0" fillId="0" borderId="65" xfId="0" applyFill="1" applyBorder="1" applyAlignment="1">
      <alignment vertical="center"/>
    </xf>
    <xf numFmtId="0" fontId="6"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33" fillId="0" borderId="0" xfId="0" applyFont="1" applyFill="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192" fontId="5" fillId="0" borderId="0" xfId="0" applyNumberFormat="1" applyFont="1" applyFill="1" applyBorder="1" applyAlignment="1" applyProtection="1">
      <alignment horizontal="right" vertical="center"/>
      <protection/>
    </xf>
    <xf numFmtId="181" fontId="4" fillId="0" borderId="0" xfId="0" applyNumberFormat="1" applyFont="1" applyFill="1" applyBorder="1" applyAlignment="1" applyProtection="1">
      <alignment horizontal="right" vertical="center"/>
      <protection/>
    </xf>
    <xf numFmtId="187" fontId="4" fillId="0" borderId="0" xfId="0" applyNumberFormat="1" applyFont="1" applyFill="1" applyBorder="1" applyAlignment="1" applyProtection="1">
      <alignment horizontal="right" vertical="center"/>
      <protection/>
    </xf>
    <xf numFmtId="198" fontId="34" fillId="0" borderId="16" xfId="62" applyNumberFormat="1" applyFont="1" applyBorder="1">
      <alignment vertical="center"/>
      <protection/>
    </xf>
    <xf numFmtId="0" fontId="4" fillId="0" borderId="0" xfId="0" applyFont="1" applyFill="1" applyBorder="1" applyAlignment="1" applyProtection="1">
      <alignment horizontal="right" vertical="center"/>
      <protection/>
    </xf>
    <xf numFmtId="198" fontId="36" fillId="0" borderId="16" xfId="62" applyNumberFormat="1" applyFont="1" applyBorder="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39" fillId="0" borderId="0" xfId="0" applyFont="1" applyAlignment="1">
      <alignment vertical="top"/>
    </xf>
    <xf numFmtId="0" fontId="33" fillId="0" borderId="0" xfId="0" applyFont="1" applyAlignment="1" applyProtection="1">
      <alignment vertical="center"/>
      <protection/>
    </xf>
    <xf numFmtId="0" fontId="4"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0" fillId="0" borderId="0" xfId="61" applyFont="1" applyFill="1" applyProtection="1">
      <alignment vertical="center"/>
      <protection/>
    </xf>
    <xf numFmtId="0" fontId="4" fillId="0" borderId="0" xfId="0" applyFont="1" applyFill="1" applyAlignment="1" applyProtection="1">
      <alignment vertical="center"/>
      <protection/>
    </xf>
    <xf numFmtId="0" fontId="0" fillId="0" borderId="34" xfId="0" applyBorder="1" applyAlignment="1">
      <alignment vertical="center"/>
    </xf>
    <xf numFmtId="0" fontId="0" fillId="0" borderId="41" xfId="0" applyBorder="1" applyAlignment="1">
      <alignment vertical="center"/>
    </xf>
    <xf numFmtId="0" fontId="41" fillId="0" borderId="0" xfId="0" applyFont="1" applyAlignment="1">
      <alignment vertical="center"/>
    </xf>
    <xf numFmtId="0" fontId="5" fillId="0" borderId="0" xfId="0" applyFont="1" applyFill="1" applyAlignment="1" applyProtection="1">
      <alignment vertical="center"/>
      <protection/>
    </xf>
    <xf numFmtId="0" fontId="5" fillId="0" borderId="0" xfId="0" applyFont="1" applyBorder="1" applyAlignment="1">
      <alignment horizontal="center" vertical="center"/>
    </xf>
    <xf numFmtId="194" fontId="5" fillId="0" borderId="0" xfId="0" applyNumberFormat="1" applyFont="1" applyBorder="1" applyAlignment="1">
      <alignment horizontal="center" vertical="center"/>
    </xf>
    <xf numFmtId="0" fontId="0" fillId="35" borderId="43" xfId="0" applyFill="1" applyBorder="1" applyAlignment="1" applyProtection="1">
      <alignment vertical="center" wrapText="1"/>
      <protection locked="0"/>
    </xf>
    <xf numFmtId="0" fontId="0" fillId="0" borderId="0" xfId="0" applyFont="1" applyFill="1" applyAlignment="1" applyProtection="1">
      <alignment horizontal="left" vertical="center" wrapText="1"/>
      <protection/>
    </xf>
    <xf numFmtId="187" fontId="0" fillId="0" borderId="16" xfId="0" applyNumberFormat="1" applyFont="1" applyBorder="1" applyAlignment="1">
      <alignment vertical="center"/>
    </xf>
    <xf numFmtId="0" fontId="0" fillId="0" borderId="0" xfId="0" applyBorder="1" applyAlignment="1">
      <alignment vertical="center"/>
    </xf>
    <xf numFmtId="0" fontId="5" fillId="0" borderId="0" xfId="0" applyFont="1" applyBorder="1" applyAlignment="1">
      <alignment horizontal="left" vertical="center"/>
    </xf>
    <xf numFmtId="0" fontId="28" fillId="0" borderId="0" xfId="0" applyFont="1" applyAlignment="1">
      <alignment vertical="center"/>
    </xf>
    <xf numFmtId="0" fontId="5"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198" fontId="36" fillId="0" borderId="0" xfId="62" applyNumberFormat="1" applyFont="1" applyBorder="1">
      <alignment vertical="center"/>
      <protection/>
    </xf>
    <xf numFmtId="0" fontId="12" fillId="0" borderId="0" xfId="0" applyFont="1" applyAlignment="1">
      <alignment vertical="top"/>
    </xf>
    <xf numFmtId="0" fontId="26" fillId="0" borderId="0" xfId="0" applyFont="1" applyAlignment="1">
      <alignment vertical="center" wrapText="1"/>
    </xf>
    <xf numFmtId="0" fontId="10" fillId="0" borderId="0" xfId="0" applyFont="1" applyAlignment="1">
      <alignment horizontal="right" vertical="center"/>
    </xf>
    <xf numFmtId="0" fontId="4" fillId="36" borderId="39" xfId="0" applyFont="1" applyFill="1" applyBorder="1" applyAlignment="1">
      <alignment horizontal="center" vertical="center"/>
    </xf>
    <xf numFmtId="0" fontId="4" fillId="36" borderId="41"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0" xfId="0" applyFont="1" applyAlignment="1">
      <alignment horizontal="left"/>
    </xf>
    <xf numFmtId="0" fontId="45" fillId="0" borderId="0" xfId="0" applyFont="1" applyAlignment="1">
      <alignment vertical="center"/>
    </xf>
    <xf numFmtId="0" fontId="4" fillId="0" borderId="0" xfId="0" applyFont="1" applyAlignment="1">
      <alignment horizontal="justify" vertical="center"/>
    </xf>
    <xf numFmtId="0" fontId="4" fillId="0" borderId="0" xfId="0" applyFont="1" applyBorder="1" applyAlignment="1">
      <alignment horizontal="left" vertical="center" indent="2"/>
    </xf>
    <xf numFmtId="0" fontId="21" fillId="0" borderId="0" xfId="0" applyFont="1" applyAlignment="1">
      <alignment horizontal="left" indent="1"/>
    </xf>
    <xf numFmtId="0" fontId="4" fillId="0" borderId="0" xfId="0" applyFont="1" applyAlignment="1">
      <alignment horizontal="left" vertical="center" indent="1"/>
    </xf>
    <xf numFmtId="0" fontId="44" fillId="0" borderId="0" xfId="0" applyFont="1" applyAlignment="1">
      <alignment vertical="top"/>
    </xf>
    <xf numFmtId="187" fontId="4" fillId="0" borderId="0" xfId="0" applyNumberFormat="1" applyFont="1" applyAlignment="1">
      <alignment vertical="center"/>
    </xf>
    <xf numFmtId="0" fontId="18" fillId="0" borderId="0" xfId="0" applyFont="1" applyFill="1" applyAlignment="1" applyProtection="1">
      <alignment vertical="center"/>
      <protection/>
    </xf>
    <xf numFmtId="0" fontId="46" fillId="0" borderId="40" xfId="0" applyFont="1" applyBorder="1" applyAlignment="1">
      <alignment vertical="center" wrapText="1"/>
    </xf>
    <xf numFmtId="0" fontId="29" fillId="0" borderId="55" xfId="0" applyFont="1" applyBorder="1" applyAlignment="1">
      <alignment vertical="center"/>
    </xf>
    <xf numFmtId="0" fontId="29" fillId="0" borderId="41" xfId="0" applyFont="1" applyBorder="1" applyAlignment="1">
      <alignment vertical="center" wrapText="1"/>
    </xf>
    <xf numFmtId="0" fontId="29" fillId="0" borderId="40" xfId="0" applyFont="1" applyBorder="1" applyAlignment="1">
      <alignment vertical="center"/>
    </xf>
    <xf numFmtId="0" fontId="29" fillId="0" borderId="40" xfId="0" applyFont="1" applyBorder="1" applyAlignment="1">
      <alignment vertical="center" shrinkToFit="1"/>
    </xf>
    <xf numFmtId="0" fontId="18" fillId="0" borderId="40" xfId="0" applyFont="1" applyBorder="1" applyAlignment="1">
      <alignment vertical="center"/>
    </xf>
    <xf numFmtId="0" fontId="4" fillId="0" borderId="33" xfId="0" applyFont="1" applyBorder="1" applyAlignment="1">
      <alignment horizontal="center" vertical="center" shrinkToFit="1"/>
    </xf>
    <xf numFmtId="0" fontId="29" fillId="0" borderId="67" xfId="0" applyFont="1" applyBorder="1" applyAlignment="1">
      <alignment vertical="top" wrapText="1"/>
    </xf>
    <xf numFmtId="0" fontId="29" fillId="0" borderId="33" xfId="0" applyFont="1" applyBorder="1" applyAlignment="1">
      <alignment vertical="center" wrapText="1"/>
    </xf>
    <xf numFmtId="49" fontId="29" fillId="0" borderId="67" xfId="0" applyNumberFormat="1" applyFont="1" applyFill="1" applyBorder="1" applyAlignment="1" applyProtection="1">
      <alignment vertical="top" wrapText="1"/>
      <protection locked="0"/>
    </xf>
    <xf numFmtId="0" fontId="4" fillId="34" borderId="61" xfId="0" applyFont="1" applyFill="1" applyBorder="1" applyAlignment="1" applyProtection="1">
      <alignment vertical="center"/>
      <protection locked="0"/>
    </xf>
    <xf numFmtId="0" fontId="0" fillId="35" borderId="16" xfId="0" applyFill="1" applyBorder="1" applyAlignment="1" applyProtection="1">
      <alignment vertical="center"/>
      <protection locked="0"/>
    </xf>
    <xf numFmtId="0" fontId="0" fillId="34" borderId="16" xfId="0" applyFill="1" applyBorder="1" applyAlignment="1" applyProtection="1">
      <alignment vertical="center" wrapText="1"/>
      <protection locked="0"/>
    </xf>
    <xf numFmtId="0" fontId="0" fillId="34" borderId="59" xfId="0" applyFill="1" applyBorder="1" applyAlignment="1" applyProtection="1">
      <alignment vertical="center"/>
      <protection locked="0"/>
    </xf>
    <xf numFmtId="0" fontId="0" fillId="34" borderId="31" xfId="0" applyFill="1" applyBorder="1" applyAlignment="1" applyProtection="1">
      <alignment vertical="center" wrapText="1"/>
      <protection locked="0"/>
    </xf>
    <xf numFmtId="0" fontId="4" fillId="0" borderId="0" xfId="0" applyFont="1" applyFill="1" applyBorder="1" applyAlignment="1" applyProtection="1">
      <alignment vertical="center"/>
      <protection/>
    </xf>
    <xf numFmtId="199" fontId="4" fillId="0" borderId="11" xfId="0" applyNumberFormat="1"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68" xfId="0" applyBorder="1" applyAlignment="1">
      <alignment vertical="center" shrinkToFit="1"/>
    </xf>
    <xf numFmtId="0" fontId="0" fillId="0" borderId="34" xfId="0" applyFill="1" applyBorder="1" applyAlignment="1">
      <alignment vertical="center"/>
    </xf>
    <xf numFmtId="0" fontId="40" fillId="0" borderId="43" xfId="0" applyFont="1" applyBorder="1" applyAlignment="1">
      <alignment vertical="center" wrapText="1"/>
    </xf>
    <xf numFmtId="0" fontId="0" fillId="0" borderId="0" xfId="0" applyFill="1" applyBorder="1" applyAlignment="1" applyProtection="1">
      <alignment vertical="center" wrapText="1"/>
      <protection/>
    </xf>
    <xf numFmtId="0" fontId="40" fillId="0" borderId="0" xfId="0" applyFont="1" applyBorder="1" applyAlignment="1" applyProtection="1">
      <alignment vertical="center"/>
      <protection/>
    </xf>
    <xf numFmtId="0" fontId="4" fillId="0" borderId="50" xfId="0" applyFont="1" applyFill="1" applyBorder="1" applyAlignment="1" applyProtection="1">
      <alignment horizontal="center" vertical="center" wrapText="1"/>
      <protection/>
    </xf>
    <xf numFmtId="0" fontId="4" fillId="0" borderId="50" xfId="0" applyFont="1" applyBorder="1" applyAlignment="1" applyProtection="1">
      <alignment horizontal="center" vertical="center"/>
      <protection/>
    </xf>
    <xf numFmtId="0" fontId="4" fillId="35" borderId="62" xfId="0" applyFont="1" applyFill="1" applyBorder="1" applyAlignment="1" applyProtection="1">
      <alignment horizontal="center" vertical="center"/>
      <protection locked="0"/>
    </xf>
    <xf numFmtId="0" fontId="4" fillId="0" borderId="69" xfId="0" applyFont="1" applyBorder="1" applyAlignment="1">
      <alignment vertical="center" wrapText="1"/>
    </xf>
    <xf numFmtId="0" fontId="0" fillId="0" borderId="25" xfId="0" applyBorder="1" applyAlignment="1">
      <alignment vertical="center" shrinkToFit="1"/>
    </xf>
    <xf numFmtId="0" fontId="0" fillId="0" borderId="69" xfId="0" applyBorder="1" applyAlignment="1">
      <alignment vertical="center" shrinkToFit="1"/>
    </xf>
    <xf numFmtId="0" fontId="0" fillId="34" borderId="43" xfId="0" applyFill="1" applyBorder="1" applyAlignment="1" applyProtection="1">
      <alignment vertical="center" wrapText="1"/>
      <protection locked="0"/>
    </xf>
    <xf numFmtId="0" fontId="4" fillId="0" borderId="0" xfId="0" applyFont="1" applyAlignment="1" applyProtection="1">
      <alignment vertical="center"/>
      <protection locked="0"/>
    </xf>
    <xf numFmtId="0" fontId="12" fillId="0" borderId="0" xfId="0" applyFont="1" applyAlignment="1" applyProtection="1">
      <alignment vertical="center"/>
      <protection locked="0"/>
    </xf>
    <xf numFmtId="0" fontId="25" fillId="0" borderId="16" xfId="0" applyFont="1" applyBorder="1" applyAlignment="1" quotePrefix="1">
      <alignment horizontal="center" vertical="center"/>
    </xf>
    <xf numFmtId="191" fontId="4" fillId="0" borderId="0" xfId="0" applyNumberFormat="1" applyFont="1" applyBorder="1" applyAlignment="1">
      <alignment vertical="center"/>
    </xf>
    <xf numFmtId="0" fontId="4" fillId="0" borderId="30" xfId="0" applyFont="1" applyBorder="1" applyAlignment="1">
      <alignment vertical="center"/>
    </xf>
    <xf numFmtId="191" fontId="4" fillId="0" borderId="30" xfId="0" applyNumberFormat="1" applyFont="1" applyBorder="1" applyAlignment="1">
      <alignment vertical="center"/>
    </xf>
    <xf numFmtId="0" fontId="48" fillId="0" borderId="16" xfId="0" applyFont="1" applyBorder="1" applyAlignment="1" quotePrefix="1">
      <alignment horizontal="center" vertical="center"/>
    </xf>
    <xf numFmtId="0" fontId="0" fillId="0" borderId="70" xfId="0" applyFont="1" applyBorder="1" applyAlignment="1">
      <alignment horizontal="center" vertical="center" wrapText="1"/>
    </xf>
    <xf numFmtId="0" fontId="0" fillId="0" borderId="15" xfId="0" applyFont="1" applyBorder="1" applyAlignment="1">
      <alignment horizontal="center" vertical="center" wrapText="1"/>
    </xf>
    <xf numFmtId="0" fontId="41" fillId="0" borderId="15" xfId="0" applyFont="1" applyBorder="1" applyAlignment="1">
      <alignment horizontal="left" vertical="center"/>
    </xf>
    <xf numFmtId="192" fontId="41" fillId="0" borderId="15" xfId="0" applyNumberFormat="1" applyFont="1" applyBorder="1" applyAlignment="1">
      <alignment vertical="center" wrapText="1"/>
    </xf>
    <xf numFmtId="0" fontId="0" fillId="0" borderId="71" xfId="0" applyFont="1" applyBorder="1" applyAlignment="1">
      <alignment horizontal="justify" vertical="center" wrapText="1"/>
    </xf>
    <xf numFmtId="0" fontId="0" fillId="0" borderId="15" xfId="0" applyFont="1" applyBorder="1" applyAlignment="1">
      <alignment vertical="center" wrapText="1"/>
    </xf>
    <xf numFmtId="0" fontId="0" fillId="0" borderId="72" xfId="0" applyFont="1" applyBorder="1" applyAlignment="1">
      <alignment horizontal="center" vertical="center" wrapText="1"/>
    </xf>
    <xf numFmtId="192" fontId="41" fillId="0" borderId="72" xfId="0" applyNumberFormat="1"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xf>
    <xf numFmtId="0" fontId="0" fillId="0" borderId="70" xfId="0" applyFont="1" applyBorder="1" applyAlignment="1">
      <alignment horizontal="distributed" vertical="center" wrapText="1"/>
    </xf>
    <xf numFmtId="0" fontId="0" fillId="0" borderId="75" xfId="0" applyFont="1" applyBorder="1" applyAlignment="1">
      <alignment vertical="center" wrapText="1"/>
    </xf>
    <xf numFmtId="0" fontId="0" fillId="0" borderId="76" xfId="0" applyFont="1" applyBorder="1" applyAlignment="1">
      <alignment vertical="center"/>
    </xf>
    <xf numFmtId="0" fontId="0" fillId="0" borderId="27" xfId="0" applyFont="1" applyBorder="1" applyAlignment="1">
      <alignment horizontal="distributed" vertical="center" wrapText="1"/>
    </xf>
    <xf numFmtId="0" fontId="0" fillId="0" borderId="28" xfId="0" applyFont="1" applyBorder="1" applyAlignment="1">
      <alignment vertical="center" wrapText="1"/>
    </xf>
    <xf numFmtId="0" fontId="0" fillId="0" borderId="77" xfId="0" applyFont="1" applyBorder="1" applyAlignment="1">
      <alignment horizontal="center" vertical="center"/>
    </xf>
    <xf numFmtId="0" fontId="0" fillId="0" borderId="78" xfId="0" applyFont="1" applyBorder="1" applyAlignment="1">
      <alignment vertical="center"/>
    </xf>
    <xf numFmtId="0" fontId="0" fillId="0" borderId="76" xfId="0" applyFont="1" applyBorder="1" applyAlignment="1">
      <alignment horizontal="center" vertical="center"/>
    </xf>
    <xf numFmtId="0" fontId="0" fillId="0" borderId="28"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vertical="center"/>
    </xf>
    <xf numFmtId="0" fontId="0" fillId="0" borderId="15" xfId="0" applyFont="1" applyBorder="1" applyAlignment="1">
      <alignment horizontal="distributed" vertical="center" wrapText="1"/>
    </xf>
    <xf numFmtId="0" fontId="0" fillId="0" borderId="20" xfId="0" applyFont="1" applyBorder="1" applyAlignment="1">
      <alignment vertical="center" wrapText="1"/>
    </xf>
    <xf numFmtId="0" fontId="41" fillId="0" borderId="71" xfId="0" applyFont="1" applyBorder="1" applyAlignment="1">
      <alignment horizontal="left" vertical="center" wrapText="1"/>
    </xf>
    <xf numFmtId="0" fontId="41" fillId="0" borderId="71" xfId="0" applyFont="1" applyBorder="1" applyAlignment="1">
      <alignment vertical="center"/>
    </xf>
    <xf numFmtId="0" fontId="0" fillId="0" borderId="16" xfId="0" applyFont="1" applyBorder="1" applyAlignment="1">
      <alignment vertical="center" wrapText="1"/>
    </xf>
    <xf numFmtId="0" fontId="0" fillId="0" borderId="15" xfId="0" applyFont="1" applyBorder="1" applyAlignment="1">
      <alignment horizontal="distributed" vertical="center"/>
    </xf>
    <xf numFmtId="0" fontId="0" fillId="0" borderId="71" xfId="0" applyFont="1" applyBorder="1" applyAlignment="1">
      <alignment vertical="center" wrapText="1"/>
    </xf>
    <xf numFmtId="0" fontId="41" fillId="0" borderId="15" xfId="0" applyFont="1" applyBorder="1" applyAlignment="1">
      <alignment vertical="center"/>
    </xf>
    <xf numFmtId="0" fontId="0" fillId="0" borderId="15" xfId="0" applyFont="1" applyBorder="1" applyAlignment="1">
      <alignment vertical="center"/>
    </xf>
    <xf numFmtId="0" fontId="0" fillId="0" borderId="71" xfId="0" applyFont="1" applyBorder="1" applyAlignment="1">
      <alignment vertical="center"/>
    </xf>
    <xf numFmtId="0" fontId="0" fillId="0" borderId="20" xfId="0" applyFont="1" applyBorder="1" applyAlignment="1">
      <alignment vertical="center"/>
    </xf>
    <xf numFmtId="0" fontId="41" fillId="0" borderId="16" xfId="0" applyFont="1" applyBorder="1" applyAlignment="1">
      <alignment horizontal="center" vertical="center" wrapText="1"/>
    </xf>
    <xf numFmtId="0" fontId="0" fillId="0" borderId="14" xfId="0" applyFont="1" applyBorder="1" applyAlignment="1">
      <alignment vertical="center"/>
    </xf>
    <xf numFmtId="0" fontId="0" fillId="0" borderId="11" xfId="0" applyFont="1" applyBorder="1" applyAlignment="1">
      <alignment horizontal="distributed" vertical="center"/>
    </xf>
    <xf numFmtId="0" fontId="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18" xfId="0" applyFont="1" applyBorder="1" applyAlignment="1">
      <alignment horizontal="left" vertical="center"/>
    </xf>
    <xf numFmtId="0" fontId="0" fillId="0" borderId="82" xfId="0" applyFont="1" applyBorder="1" applyAlignment="1">
      <alignment horizontal="left" vertical="center"/>
    </xf>
    <xf numFmtId="0" fontId="0" fillId="0" borderId="15" xfId="0" applyFont="1" applyBorder="1" applyAlignment="1">
      <alignment horizontal="left" vertical="center"/>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0" fillId="0" borderId="83" xfId="0" applyFont="1" applyBorder="1" applyAlignment="1">
      <alignment horizontal="center" vertical="center"/>
    </xf>
    <xf numFmtId="0" fontId="0" fillId="0" borderId="11"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4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vertical="center" wrapText="1"/>
    </xf>
    <xf numFmtId="0" fontId="41" fillId="0" borderId="22" xfId="0" applyFont="1" applyBorder="1" applyAlignment="1">
      <alignment vertical="center"/>
    </xf>
    <xf numFmtId="0" fontId="0" fillId="0" borderId="22" xfId="0" applyFont="1" applyBorder="1" applyAlignment="1">
      <alignment vertical="center"/>
    </xf>
    <xf numFmtId="0" fontId="0" fillId="0" borderId="54" xfId="0" applyFont="1" applyBorder="1" applyAlignment="1">
      <alignment horizontal="center" vertical="center" wrapText="1"/>
    </xf>
    <xf numFmtId="0" fontId="0" fillId="0" borderId="71" xfId="0" applyFont="1" applyBorder="1" applyAlignment="1">
      <alignment horizontal="center" vertical="center" wrapText="1"/>
    </xf>
    <xf numFmtId="0" fontId="41" fillId="0" borderId="72"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horizontal="center" vertical="center" wrapText="1"/>
    </xf>
    <xf numFmtId="0" fontId="0" fillId="0" borderId="0" xfId="0" applyFont="1" applyAlignment="1">
      <alignment horizontal="right" vertical="center"/>
    </xf>
    <xf numFmtId="0" fontId="0" fillId="0" borderId="0" xfId="0" applyFont="1" applyBorder="1" applyAlignment="1">
      <alignment horizontal="right" vertical="center" wrapText="1"/>
    </xf>
    <xf numFmtId="0" fontId="0" fillId="0" borderId="23" xfId="0" applyFont="1" applyBorder="1" applyAlignment="1">
      <alignment vertical="center" wrapText="1"/>
    </xf>
    <xf numFmtId="0" fontId="0" fillId="0" borderId="84" xfId="0" applyFont="1" applyBorder="1" applyAlignment="1">
      <alignment horizontal="center" vertical="center" shrinkToFit="1"/>
    </xf>
    <xf numFmtId="0" fontId="41" fillId="0" borderId="84" xfId="0" applyFont="1" applyBorder="1" applyAlignment="1">
      <alignment vertical="center"/>
    </xf>
    <xf numFmtId="0" fontId="0" fillId="0" borderId="85" xfId="0" applyFont="1" applyBorder="1" applyAlignment="1">
      <alignment vertical="center"/>
    </xf>
    <xf numFmtId="0" fontId="41" fillId="0" borderId="85" xfId="0" applyFont="1" applyBorder="1" applyAlignment="1">
      <alignment vertical="center"/>
    </xf>
    <xf numFmtId="0" fontId="41" fillId="0" borderId="86" xfId="0" applyFont="1" applyBorder="1" applyAlignment="1">
      <alignment vertical="center"/>
    </xf>
    <xf numFmtId="0" fontId="41" fillId="0" borderId="87" xfId="0" applyFont="1" applyBorder="1" applyAlignment="1">
      <alignment vertical="center"/>
    </xf>
    <xf numFmtId="0" fontId="0" fillId="0" borderId="88" xfId="0" applyFont="1" applyBorder="1" applyAlignment="1">
      <alignment vertical="center"/>
    </xf>
    <xf numFmtId="0" fontId="41" fillId="0" borderId="88" xfId="0" applyFont="1" applyBorder="1" applyAlignment="1">
      <alignment vertical="center"/>
    </xf>
    <xf numFmtId="0" fontId="41" fillId="0" borderId="89" xfId="0" applyFont="1" applyBorder="1" applyAlignment="1">
      <alignment vertical="center"/>
    </xf>
    <xf numFmtId="0" fontId="41"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6" xfId="0" applyFont="1" applyBorder="1" applyAlignment="1">
      <alignment vertical="top" wrapText="1"/>
    </xf>
    <xf numFmtId="0" fontId="0" fillId="0" borderId="59" xfId="0" applyFont="1" applyBorder="1" applyAlignment="1">
      <alignment horizontal="center" vertical="center" wrapText="1"/>
    </xf>
    <xf numFmtId="0" fontId="0" fillId="0" borderId="31" xfId="0" applyFont="1" applyBorder="1" applyAlignment="1">
      <alignment vertical="center" wrapText="1"/>
    </xf>
    <xf numFmtId="0" fontId="41" fillId="0" borderId="16" xfId="0" applyFont="1" applyBorder="1" applyAlignment="1">
      <alignment horizontal="center" vertical="center" textRotation="255" wrapText="1"/>
    </xf>
    <xf numFmtId="0" fontId="41" fillId="0" borderId="59" xfId="0" applyFont="1" applyBorder="1" applyAlignment="1">
      <alignment horizontal="center" vertical="center" wrapText="1"/>
    </xf>
    <xf numFmtId="0" fontId="0" fillId="0" borderId="0" xfId="0" applyFont="1" applyAlignment="1">
      <alignment vertical="center"/>
    </xf>
    <xf numFmtId="0" fontId="0" fillId="0" borderId="23"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horizontal="right" vertical="center"/>
    </xf>
    <xf numFmtId="0" fontId="0" fillId="0" borderId="20" xfId="0" applyFont="1" applyBorder="1" applyAlignment="1">
      <alignment vertical="center"/>
    </xf>
    <xf numFmtId="0" fontId="0" fillId="0" borderId="71" xfId="0" applyFont="1" applyBorder="1" applyAlignment="1">
      <alignment horizontal="center" vertical="center"/>
    </xf>
    <xf numFmtId="192" fontId="41" fillId="0" borderId="79" xfId="0" applyNumberFormat="1" applyFont="1" applyBorder="1" applyAlignment="1">
      <alignment horizontal="right" vertical="center"/>
    </xf>
    <xf numFmtId="192" fontId="41" fillId="0" borderId="90" xfId="0" applyNumberFormat="1" applyFont="1" applyBorder="1" applyAlignment="1">
      <alignment horizontal="right" vertical="center"/>
    </xf>
    <xf numFmtId="0" fontId="0" fillId="0" borderId="0" xfId="0" applyFont="1" applyFill="1" applyAlignment="1" applyProtection="1">
      <alignment/>
      <protection/>
    </xf>
    <xf numFmtId="0" fontId="0" fillId="0" borderId="0" xfId="0" applyFont="1" applyFill="1" applyAlignment="1" applyProtection="1">
      <alignment horizontal="left" vertical="center" wrapText="1"/>
      <protection/>
    </xf>
    <xf numFmtId="0" fontId="0" fillId="0" borderId="2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91"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194" fontId="41" fillId="0" borderId="0" xfId="0" applyNumberFormat="1" applyFont="1" applyFill="1" applyAlignment="1" applyProtection="1">
      <alignment horizontal="center" vertical="center"/>
      <protection/>
    </xf>
    <xf numFmtId="0" fontId="41" fillId="0" borderId="0" xfId="0" applyFont="1" applyFill="1" applyAlignment="1" applyProtection="1">
      <alignment horizontal="center" vertical="center"/>
      <protection/>
    </xf>
    <xf numFmtId="0" fontId="0" fillId="0" borderId="23" xfId="0" applyFont="1" applyFill="1" applyBorder="1" applyAlignment="1" applyProtection="1">
      <alignment horizontal="left" vertical="center" indent="1"/>
      <protection/>
    </xf>
    <xf numFmtId="0" fontId="0" fillId="0" borderId="15" xfId="0" applyFont="1" applyFill="1" applyBorder="1" applyAlignment="1" applyProtection="1">
      <alignment vertical="center"/>
      <protection/>
    </xf>
    <xf numFmtId="0" fontId="0" fillId="0" borderId="71" xfId="0" applyFont="1" applyFill="1" applyBorder="1" applyAlignment="1" applyProtection="1">
      <alignment vertical="center"/>
      <protection/>
    </xf>
    <xf numFmtId="0" fontId="0" fillId="0" borderId="27" xfId="0" applyFont="1" applyFill="1" applyBorder="1" applyAlignment="1" applyProtection="1">
      <alignment horizontal="left" vertical="center" indent="1"/>
      <protection/>
    </xf>
    <xf numFmtId="0" fontId="0" fillId="0" borderId="22"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92" xfId="0" applyFont="1" applyFill="1" applyBorder="1" applyAlignment="1" applyProtection="1">
      <alignment horizontal="left" vertical="center" indent="1"/>
      <protection/>
    </xf>
    <xf numFmtId="0" fontId="0" fillId="0" borderId="72" xfId="0" applyFont="1" applyFill="1" applyBorder="1" applyAlignment="1" applyProtection="1">
      <alignment vertical="center"/>
      <protection/>
    </xf>
    <xf numFmtId="0" fontId="0" fillId="0" borderId="73"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93" xfId="0" applyFont="1" applyFill="1" applyBorder="1" applyAlignment="1" applyProtection="1">
      <alignment horizontal="left" vertical="center"/>
      <protection/>
    </xf>
    <xf numFmtId="0" fontId="0" fillId="0" borderId="93" xfId="0" applyFont="1" applyFill="1" applyBorder="1" applyAlignment="1" applyProtection="1">
      <alignment horizontal="left" vertical="center" shrinkToFit="1"/>
      <protection/>
    </xf>
    <xf numFmtId="0" fontId="10" fillId="0" borderId="94" xfId="0" applyFont="1" applyFill="1" applyBorder="1" applyAlignment="1" applyProtection="1">
      <alignment horizontal="left" vertical="center" indent="1"/>
      <protection/>
    </xf>
    <xf numFmtId="0" fontId="10" fillId="0" borderId="22" xfId="0" applyFont="1" applyFill="1" applyBorder="1" applyAlignment="1" applyProtection="1">
      <alignment horizontal="left" vertical="top" wrapText="1" indent="1"/>
      <protection/>
    </xf>
    <xf numFmtId="0" fontId="10" fillId="0" borderId="22" xfId="0" applyFont="1" applyBorder="1" applyAlignment="1">
      <alignment horizontal="left" vertical="top" indent="1"/>
    </xf>
    <xf numFmtId="0" fontId="10" fillId="0" borderId="54" xfId="0" applyFont="1" applyBorder="1" applyAlignment="1">
      <alignment horizontal="left" vertical="top" indent="1"/>
    </xf>
    <xf numFmtId="0" fontId="0" fillId="0" borderId="95" xfId="0" applyFont="1" applyFill="1" applyBorder="1" applyAlignment="1" applyProtection="1">
      <alignment vertical="center"/>
      <protection/>
    </xf>
    <xf numFmtId="0" fontId="10" fillId="0" borderId="96"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top" wrapText="1" indent="1"/>
      <protection/>
    </xf>
    <xf numFmtId="0" fontId="10" fillId="0" borderId="0" xfId="0" applyFont="1" applyBorder="1" applyAlignment="1">
      <alignment horizontal="left" vertical="top" indent="1"/>
    </xf>
    <xf numFmtId="0" fontId="10" fillId="0" borderId="10" xfId="0" applyFont="1" applyBorder="1" applyAlignment="1">
      <alignment horizontal="left" vertical="top" indent="1"/>
    </xf>
    <xf numFmtId="0" fontId="10" fillId="0" borderId="96" xfId="0" applyFont="1" applyBorder="1" applyAlignment="1">
      <alignment horizontal="left" vertical="center" indent="1"/>
    </xf>
    <xf numFmtId="0" fontId="10" fillId="0" borderId="0" xfId="0" applyFont="1" applyAlignment="1">
      <alignment horizontal="left" vertical="top" indent="1"/>
    </xf>
    <xf numFmtId="0" fontId="10" fillId="0" borderId="0" xfId="0" applyFont="1" applyFill="1" applyAlignment="1" applyProtection="1">
      <alignment horizontal="left" vertical="center" indent="1"/>
      <protection/>
    </xf>
    <xf numFmtId="0" fontId="0" fillId="0" borderId="97" xfId="0" applyFont="1" applyFill="1" applyBorder="1" applyAlignment="1" applyProtection="1">
      <alignment vertical="center"/>
      <protection/>
    </xf>
    <xf numFmtId="0" fontId="10" fillId="0" borderId="98" xfId="0" applyFont="1" applyBorder="1" applyAlignment="1">
      <alignment horizontal="left" vertical="center" indent="1"/>
    </xf>
    <xf numFmtId="0" fontId="10" fillId="0" borderId="12" xfId="0" applyFont="1" applyBorder="1" applyAlignment="1">
      <alignment horizontal="left" vertical="top" indent="1"/>
    </xf>
    <xf numFmtId="0" fontId="0" fillId="0" borderId="18"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99" xfId="0" applyFont="1" applyFill="1" applyBorder="1" applyAlignment="1" applyProtection="1">
      <alignment horizontal="center" vertical="center"/>
      <protection/>
    </xf>
    <xf numFmtId="0" fontId="6" fillId="0" borderId="100" xfId="0" applyFont="1" applyFill="1" applyBorder="1" applyAlignment="1" applyProtection="1">
      <alignment horizontal="center" vertical="center" shrinkToFit="1"/>
      <protection/>
    </xf>
    <xf numFmtId="0" fontId="6" fillId="0" borderId="101" xfId="0" applyFont="1" applyFill="1" applyBorder="1" applyAlignment="1" applyProtection="1">
      <alignment horizontal="center" vertical="center" shrinkToFit="1"/>
      <protection/>
    </xf>
    <xf numFmtId="0" fontId="6" fillId="0" borderId="102"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6" fillId="0" borderId="1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vertical="center"/>
      <protection locked="0"/>
    </xf>
    <xf numFmtId="181" fontId="41" fillId="0" borderId="15" xfId="0" applyNumberFormat="1" applyFont="1" applyBorder="1" applyAlignment="1">
      <alignment vertical="center" wrapText="1"/>
    </xf>
    <xf numFmtId="181" fontId="41" fillId="0" borderId="72" xfId="0" applyNumberFormat="1" applyFont="1" applyBorder="1" applyAlignment="1">
      <alignment vertical="center" wrapText="1"/>
    </xf>
    <xf numFmtId="0" fontId="0" fillId="0" borderId="0" xfId="0" applyFont="1" applyFill="1" applyBorder="1" applyAlignment="1" applyProtection="1">
      <alignment vertical="center"/>
      <protection/>
    </xf>
    <xf numFmtId="0" fontId="0" fillId="0" borderId="99" xfId="0" applyFont="1" applyFill="1" applyBorder="1" applyAlignment="1" applyProtection="1">
      <alignment horizontal="center" vertical="center"/>
      <protection/>
    </xf>
    <xf numFmtId="0" fontId="0" fillId="0" borderId="100" xfId="0" applyFont="1" applyFill="1" applyBorder="1" applyAlignment="1" applyProtection="1">
      <alignment horizontal="center" vertical="center" shrinkToFit="1"/>
      <protection/>
    </xf>
    <xf numFmtId="0" fontId="0" fillId="0" borderId="101" xfId="0" applyFont="1" applyFill="1" applyBorder="1" applyAlignment="1" applyProtection="1">
      <alignment horizontal="center" vertical="center" shrinkToFit="1"/>
      <protection/>
    </xf>
    <xf numFmtId="0" fontId="0" fillId="0" borderId="102" xfId="0" applyFont="1" applyFill="1" applyBorder="1" applyAlignment="1" applyProtection="1">
      <alignment horizontal="center" vertical="center" shrinkToFit="1"/>
      <protection/>
    </xf>
    <xf numFmtId="0" fontId="0" fillId="0" borderId="1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4" fillId="0" borderId="0" xfId="0" applyFont="1" applyAlignment="1">
      <alignment horizontal="center" vertical="center" shrinkToFit="1"/>
    </xf>
    <xf numFmtId="0" fontId="0" fillId="0" borderId="0" xfId="0" applyFont="1" applyBorder="1" applyAlignment="1">
      <alignment horizontal="center" vertical="center" shrinkToFit="1"/>
    </xf>
    <xf numFmtId="0" fontId="25" fillId="0" borderId="103" xfId="0" applyFont="1" applyBorder="1" applyAlignment="1" quotePrefix="1">
      <alignment horizontal="center" vertical="center"/>
    </xf>
    <xf numFmtId="187" fontId="0" fillId="0" borderId="103" xfId="0" applyNumberFormat="1" applyBorder="1" applyAlignment="1">
      <alignment vertical="center"/>
    </xf>
    <xf numFmtId="0" fontId="4" fillId="0" borderId="103" xfId="0" applyFont="1" applyBorder="1" applyAlignment="1">
      <alignment horizontal="center" vertical="center"/>
    </xf>
    <xf numFmtId="181" fontId="4" fillId="33" borderId="103" xfId="0" applyNumberFormat="1" applyFont="1" applyFill="1" applyBorder="1" applyAlignment="1">
      <alignment vertical="center"/>
    </xf>
    <xf numFmtId="0" fontId="1" fillId="0" borderId="103" xfId="0" applyFont="1" applyFill="1" applyBorder="1" applyAlignment="1">
      <alignment horizontal="center" vertical="center" wrapText="1"/>
    </xf>
    <xf numFmtId="187" fontId="4" fillId="33" borderId="103" xfId="0" applyNumberFormat="1" applyFont="1" applyFill="1" applyBorder="1" applyAlignment="1">
      <alignment vertical="center" wrapText="1"/>
    </xf>
    <xf numFmtId="187" fontId="4" fillId="33" borderId="103" xfId="0" applyNumberFormat="1" applyFont="1" applyFill="1" applyBorder="1" applyAlignment="1">
      <alignment vertical="center"/>
    </xf>
    <xf numFmtId="0" fontId="4" fillId="0" borderId="104" xfId="0" applyFont="1" applyBorder="1" applyAlignment="1">
      <alignment vertical="center"/>
    </xf>
    <xf numFmtId="0" fontId="4" fillId="0" borderId="103" xfId="0" applyFont="1" applyBorder="1" applyAlignment="1">
      <alignment vertical="center"/>
    </xf>
    <xf numFmtId="0" fontId="4" fillId="0" borderId="103" xfId="0" applyFont="1" applyBorder="1" applyAlignment="1">
      <alignment horizontal="center" vertical="center" shrinkToFit="1"/>
    </xf>
    <xf numFmtId="181" fontId="4" fillId="33" borderId="105" xfId="0" applyNumberFormat="1" applyFont="1" applyFill="1" applyBorder="1" applyAlignment="1">
      <alignment vertical="center"/>
    </xf>
    <xf numFmtId="181" fontId="4" fillId="33" borderId="106" xfId="0" applyNumberFormat="1" applyFont="1" applyFill="1" applyBorder="1" applyAlignment="1">
      <alignment vertical="center"/>
    </xf>
    <xf numFmtId="0" fontId="0" fillId="0" borderId="104" xfId="0" applyBorder="1" applyAlignment="1">
      <alignment vertical="center"/>
    </xf>
    <xf numFmtId="0" fontId="0" fillId="0" borderId="107" xfId="0" applyBorder="1" applyAlignment="1">
      <alignment vertical="center"/>
    </xf>
    <xf numFmtId="0" fontId="4" fillId="33" borderId="107" xfId="0" applyFont="1" applyFill="1" applyBorder="1" applyAlignment="1">
      <alignment horizontal="center" vertical="center"/>
    </xf>
    <xf numFmtId="187" fontId="0" fillId="33" borderId="107" xfId="0" applyNumberFormat="1" applyFill="1" applyBorder="1" applyAlignment="1">
      <alignment vertical="center"/>
    </xf>
    <xf numFmtId="0" fontId="4" fillId="0" borderId="103" xfId="0" applyFont="1" applyBorder="1" applyAlignment="1">
      <alignment horizontal="center" vertical="center" wrapText="1"/>
    </xf>
    <xf numFmtId="187" fontId="0" fillId="0" borderId="16" xfId="0" applyNumberFormat="1" applyFont="1" applyBorder="1" applyAlignment="1">
      <alignment vertical="center"/>
    </xf>
    <xf numFmtId="187" fontId="0" fillId="0" borderId="33" xfId="0" applyNumberFormat="1" applyFont="1" applyBorder="1" applyAlignment="1">
      <alignment vertical="center"/>
    </xf>
    <xf numFmtId="187" fontId="0" fillId="0" borderId="33" xfId="0" applyNumberFormat="1" applyBorder="1" applyAlignment="1">
      <alignment vertical="center"/>
    </xf>
    <xf numFmtId="187" fontId="0" fillId="0" borderId="105" xfId="0" applyNumberFormat="1" applyBorder="1" applyAlignment="1">
      <alignment vertical="center"/>
    </xf>
    <xf numFmtId="187" fontId="0" fillId="0" borderId="28" xfId="0" applyNumberFormat="1" applyBorder="1" applyAlignment="1">
      <alignment vertical="center"/>
    </xf>
    <xf numFmtId="0" fontId="5" fillId="0" borderId="28" xfId="0" applyFont="1" applyBorder="1" applyAlignment="1">
      <alignment horizontal="center" vertical="center"/>
    </xf>
    <xf numFmtId="194" fontId="4" fillId="0" borderId="33" xfId="0" applyNumberFormat="1" applyFont="1" applyBorder="1" applyAlignment="1">
      <alignment horizontal="right" vertical="center"/>
    </xf>
    <xf numFmtId="0" fontId="5" fillId="0" borderId="27" xfId="0" applyFont="1" applyBorder="1" applyAlignment="1">
      <alignment vertical="center"/>
    </xf>
    <xf numFmtId="0" fontId="5" fillId="0" borderId="22" xfId="0" applyFont="1" applyBorder="1" applyAlignment="1">
      <alignment vertical="center"/>
    </xf>
    <xf numFmtId="0" fontId="5" fillId="0" borderId="28" xfId="0" applyFont="1" applyBorder="1" applyAlignment="1">
      <alignment vertical="center"/>
    </xf>
    <xf numFmtId="0" fontId="4" fillId="0" borderId="35" xfId="0" applyFont="1" applyBorder="1" applyAlignment="1">
      <alignment horizontal="center" vertical="center"/>
    </xf>
    <xf numFmtId="0" fontId="0" fillId="0" borderId="20" xfId="0" applyBorder="1" applyAlignment="1">
      <alignment vertical="center"/>
    </xf>
    <xf numFmtId="0" fontId="0" fillId="0" borderId="27" xfId="0" applyBorder="1" applyAlignment="1">
      <alignment vertical="center"/>
    </xf>
    <xf numFmtId="0" fontId="0" fillId="0" borderId="35" xfId="0" applyBorder="1" applyAlignment="1">
      <alignment horizontal="center" vertical="center"/>
    </xf>
    <xf numFmtId="181" fontId="4" fillId="0" borderId="33" xfId="0" applyNumberFormat="1" applyFont="1" applyBorder="1" applyAlignment="1">
      <alignment horizontal="center" vertical="center"/>
    </xf>
    <xf numFmtId="0" fontId="5" fillId="0" borderId="26" xfId="0" applyFont="1" applyFill="1" applyBorder="1" applyAlignment="1" applyProtection="1">
      <alignment horizontal="center" vertical="center" shrinkToFit="1"/>
      <protection/>
    </xf>
    <xf numFmtId="0" fontId="5" fillId="0" borderId="59" xfId="0" applyFont="1" applyFill="1" applyBorder="1" applyAlignment="1" applyProtection="1">
      <alignment horizontal="center" vertical="center"/>
      <protection/>
    </xf>
    <xf numFmtId="0" fontId="5" fillId="0" borderId="59" xfId="0" applyNumberFormat="1" applyFont="1" applyFill="1" applyBorder="1" applyAlignment="1" applyProtection="1">
      <alignment horizontal="center" vertical="center" shrinkToFit="1"/>
      <protection/>
    </xf>
    <xf numFmtId="197" fontId="5" fillId="0" borderId="59" xfId="0" applyNumberFormat="1" applyFont="1" applyFill="1" applyBorder="1" applyAlignment="1" applyProtection="1">
      <alignment horizontal="center" vertical="center"/>
      <protection/>
    </xf>
    <xf numFmtId="194" fontId="5" fillId="0" borderId="59" xfId="0" applyNumberFormat="1" applyFont="1" applyFill="1" applyBorder="1" applyAlignment="1" applyProtection="1">
      <alignment horizontal="center" vertical="center"/>
      <protection/>
    </xf>
    <xf numFmtId="0" fontId="0" fillId="0" borderId="0" xfId="0" applyFont="1" applyFill="1" applyAlignment="1" applyProtection="1">
      <alignment shrinkToFit="1"/>
      <protection/>
    </xf>
    <xf numFmtId="0" fontId="0" fillId="0" borderId="0" xfId="0" applyFont="1" applyFill="1" applyAlignment="1" applyProtection="1">
      <alignment vertical="center" shrinkToFit="1"/>
      <protection/>
    </xf>
    <xf numFmtId="0" fontId="4" fillId="0" borderId="87" xfId="0" applyFont="1" applyBorder="1" applyAlignment="1">
      <alignment horizontal="center" vertical="center" wrapText="1"/>
    </xf>
    <xf numFmtId="0" fontId="4" fillId="0" borderId="59" xfId="0" applyFont="1" applyBorder="1" applyAlignment="1">
      <alignment horizontal="center" vertical="center" wrapText="1"/>
    </xf>
    <xf numFmtId="0" fontId="4" fillId="34" borderId="39" xfId="0" applyNumberFormat="1" applyFont="1" applyFill="1" applyBorder="1" applyAlignment="1" applyProtection="1">
      <alignment vertical="center" wrapText="1"/>
      <protection locked="0"/>
    </xf>
    <xf numFmtId="0" fontId="4" fillId="0" borderId="84" xfId="0" applyFont="1" applyBorder="1" applyAlignment="1">
      <alignment horizontal="center" vertical="center" shrinkToFit="1"/>
    </xf>
    <xf numFmtId="0" fontId="4" fillId="0" borderId="48" xfId="0" applyFont="1" applyBorder="1" applyAlignment="1">
      <alignment horizontal="center" vertical="center" wrapText="1"/>
    </xf>
    <xf numFmtId="0" fontId="4" fillId="0" borderId="107" xfId="0" applyFont="1" applyBorder="1" applyAlignment="1">
      <alignment vertical="center"/>
    </xf>
    <xf numFmtId="191" fontId="4" fillId="0" borderId="103" xfId="0" applyNumberFormat="1" applyFont="1" applyBorder="1" applyAlignment="1">
      <alignment vertical="center"/>
    </xf>
    <xf numFmtId="0" fontId="4" fillId="0" borderId="76" xfId="0" applyFont="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vertical="center"/>
    </xf>
    <xf numFmtId="0" fontId="4" fillId="0" borderId="16" xfId="0" applyFont="1" applyBorder="1" applyAlignment="1">
      <alignment horizontal="center" vertical="center" wrapText="1"/>
    </xf>
    <xf numFmtId="0" fontId="40" fillId="0" borderId="60" xfId="0" applyFont="1" applyBorder="1" applyAlignment="1" applyProtection="1">
      <alignment horizontal="center" vertical="center" wrapText="1"/>
      <protection/>
    </xf>
    <xf numFmtId="0" fontId="40" fillId="0" borderId="108" xfId="0" applyFont="1" applyBorder="1" applyAlignment="1" applyProtection="1">
      <alignment horizontal="center" vertical="center"/>
      <protection/>
    </xf>
    <xf numFmtId="0" fontId="40" fillId="0" borderId="62" xfId="0" applyFont="1" applyBorder="1" applyAlignment="1" applyProtection="1">
      <alignment horizontal="center" vertical="center"/>
      <protection/>
    </xf>
    <xf numFmtId="0" fontId="4" fillId="0" borderId="34" xfId="0" applyFont="1" applyBorder="1" applyAlignment="1">
      <alignment horizontal="left" vertical="center" wrapText="1"/>
    </xf>
    <xf numFmtId="0" fontId="4" fillId="0" borderId="32" xfId="0" applyFont="1" applyBorder="1" applyAlignment="1">
      <alignment horizontal="left" vertical="center" wrapText="1"/>
    </xf>
    <xf numFmtId="0" fontId="4" fillId="35" borderId="43" xfId="0" applyFont="1" applyFill="1" applyBorder="1" applyAlignment="1" applyProtection="1">
      <alignment horizontal="center" vertical="center"/>
      <protection locked="0"/>
    </xf>
    <xf numFmtId="0" fontId="4" fillId="33" borderId="2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22" fillId="0" borderId="22" xfId="0" applyFont="1" applyFill="1" applyBorder="1" applyAlignment="1">
      <alignment horizontal="center" vertical="center" shrinkToFit="1"/>
    </xf>
    <xf numFmtId="0" fontId="4" fillId="0" borderId="109" xfId="0" applyFont="1" applyBorder="1" applyAlignment="1">
      <alignment horizontal="center" vertical="center"/>
    </xf>
    <xf numFmtId="0" fontId="4" fillId="0" borderId="44" xfId="0" applyFont="1" applyBorder="1" applyAlignment="1">
      <alignment horizontal="center" vertical="center"/>
    </xf>
    <xf numFmtId="0" fontId="5" fillId="0" borderId="3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Fill="1" applyBorder="1" applyAlignment="1" applyProtection="1">
      <alignment horizontal="left" vertical="center" wrapText="1"/>
      <protection/>
    </xf>
    <xf numFmtId="0" fontId="4" fillId="33" borderId="27"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5" xfId="0" applyFont="1" applyFill="1" applyBorder="1" applyAlignment="1">
      <alignment horizontal="left" vertical="center"/>
    </xf>
    <xf numFmtId="181" fontId="4" fillId="33" borderId="110" xfId="0" applyNumberFormat="1" applyFont="1" applyFill="1" applyBorder="1" applyAlignment="1">
      <alignment horizontal="center" vertical="center"/>
    </xf>
    <xf numFmtId="181" fontId="4" fillId="33" borderId="111" xfId="0" applyNumberFormat="1" applyFont="1" applyFill="1" applyBorder="1" applyAlignment="1">
      <alignment horizontal="center" vertical="center"/>
    </xf>
    <xf numFmtId="181" fontId="4" fillId="33" borderId="112" xfId="0" applyNumberFormat="1" applyFont="1" applyFill="1" applyBorder="1" applyAlignment="1">
      <alignment horizontal="center" vertical="center"/>
    </xf>
    <xf numFmtId="0" fontId="4" fillId="0" borderId="0" xfId="0" applyFont="1" applyFill="1" applyAlignment="1" applyProtection="1">
      <alignment horizontal="left" vertical="top" wrapText="1"/>
      <protection/>
    </xf>
    <xf numFmtId="0" fontId="41" fillId="0" borderId="17" xfId="0" applyFont="1" applyFill="1" applyBorder="1" applyAlignment="1" applyProtection="1">
      <alignment vertical="top" wrapText="1"/>
      <protection/>
    </xf>
    <xf numFmtId="0" fontId="41" fillId="0" borderId="18" xfId="0" applyFont="1" applyFill="1" applyBorder="1" applyAlignment="1" applyProtection="1">
      <alignment vertical="top" wrapText="1"/>
      <protection/>
    </xf>
    <xf numFmtId="0" fontId="41" fillId="0" borderId="19" xfId="0" applyFont="1" applyFill="1" applyBorder="1" applyAlignment="1" applyProtection="1">
      <alignment vertical="top" wrapText="1"/>
      <protection/>
    </xf>
    <xf numFmtId="0" fontId="41" fillId="0" borderId="13" xfId="0" applyFont="1" applyFill="1" applyBorder="1" applyAlignment="1" applyProtection="1">
      <alignment vertical="top" wrapText="1"/>
      <protection/>
    </xf>
    <xf numFmtId="0" fontId="41" fillId="0" borderId="0" xfId="0" applyFont="1" applyFill="1" applyBorder="1" applyAlignment="1" applyProtection="1">
      <alignment vertical="top" wrapText="1"/>
      <protection/>
    </xf>
    <xf numFmtId="0" fontId="41" fillId="0" borderId="10" xfId="0" applyFont="1" applyFill="1" applyBorder="1" applyAlignment="1" applyProtection="1">
      <alignment vertical="top" wrapText="1"/>
      <protection/>
    </xf>
    <xf numFmtId="0" fontId="41" fillId="0" borderId="14" xfId="0" applyFont="1" applyFill="1" applyBorder="1" applyAlignment="1" applyProtection="1">
      <alignment vertical="top" wrapText="1"/>
      <protection/>
    </xf>
    <xf numFmtId="0" fontId="41" fillId="0" borderId="11" xfId="0" applyFont="1" applyFill="1" applyBorder="1" applyAlignment="1" applyProtection="1">
      <alignment vertical="top" wrapText="1"/>
      <protection/>
    </xf>
    <xf numFmtId="0" fontId="41" fillId="0" borderId="12" xfId="0" applyFont="1" applyFill="1" applyBorder="1" applyAlignment="1" applyProtection="1">
      <alignment vertical="top" wrapText="1"/>
      <protection/>
    </xf>
    <xf numFmtId="0" fontId="0" fillId="0" borderId="23" xfId="0" applyFont="1" applyBorder="1" applyAlignment="1">
      <alignment horizontal="left" vertical="center" wrapText="1"/>
    </xf>
    <xf numFmtId="0" fontId="0" fillId="0" borderId="20" xfId="0" applyFont="1" applyBorder="1" applyAlignment="1">
      <alignment horizontal="left" vertical="center" wrapText="1"/>
    </xf>
    <xf numFmtId="0" fontId="0" fillId="0" borderId="35"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13" xfId="0" applyFont="1" applyFill="1" applyBorder="1" applyAlignment="1" applyProtection="1">
      <alignment vertical="center"/>
      <protection/>
    </xf>
    <xf numFmtId="0" fontId="0" fillId="0" borderId="114" xfId="0" applyFont="1" applyFill="1" applyBorder="1" applyAlignment="1" applyProtection="1">
      <alignment vertical="center"/>
      <protection/>
    </xf>
    <xf numFmtId="0" fontId="0" fillId="0" borderId="115" xfId="0" applyFont="1" applyFill="1" applyBorder="1" applyAlignment="1" applyProtection="1">
      <alignment vertical="center"/>
      <protection/>
    </xf>
    <xf numFmtId="181" fontId="15" fillId="0" borderId="116" xfId="0" applyNumberFormat="1" applyFont="1" applyBorder="1" applyAlignment="1">
      <alignment horizontal="right" vertical="center"/>
    </xf>
    <xf numFmtId="181" fontId="15" fillId="0" borderId="117" xfId="0" applyNumberFormat="1" applyFont="1" applyBorder="1" applyAlignment="1">
      <alignment horizontal="right" vertical="center"/>
    </xf>
    <xf numFmtId="181" fontId="15" fillId="0" borderId="118" xfId="0" applyNumberFormat="1" applyFont="1" applyBorder="1" applyAlignment="1">
      <alignment horizontal="right" vertical="center"/>
    </xf>
    <xf numFmtId="0" fontId="0" fillId="0" borderId="8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119"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20"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protection/>
    </xf>
    <xf numFmtId="0" fontId="7" fillId="0" borderId="100" xfId="0" applyFont="1" applyFill="1" applyBorder="1" applyAlignment="1" applyProtection="1">
      <alignment horizontal="left" vertical="center"/>
      <protection/>
    </xf>
    <xf numFmtId="0" fontId="7" fillId="0" borderId="121" xfId="0" applyFont="1" applyFill="1" applyBorder="1" applyAlignment="1" applyProtection="1">
      <alignment horizontal="left" vertical="center"/>
      <protection/>
    </xf>
    <xf numFmtId="0" fontId="4" fillId="0" borderId="0" xfId="0" applyFont="1" applyFill="1" applyAlignment="1" applyProtection="1">
      <alignment horizontal="left" vertical="center" wrapText="1"/>
      <protection/>
    </xf>
    <xf numFmtId="0" fontId="0" fillId="0" borderId="74"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pplyProtection="1">
      <alignment horizontal="left" vertical="center" indent="1"/>
      <protection/>
    </xf>
    <xf numFmtId="0" fontId="0" fillId="0" borderId="15" xfId="0" applyFont="1" applyFill="1" applyBorder="1" applyAlignment="1" applyProtection="1">
      <alignment horizontal="left" vertical="center" indent="1"/>
      <protection/>
    </xf>
    <xf numFmtId="0" fontId="0" fillId="0" borderId="15" xfId="0" applyFont="1" applyBorder="1" applyAlignment="1">
      <alignment horizontal="left" vertical="center" indent="1"/>
    </xf>
    <xf numFmtId="0" fontId="0" fillId="0" borderId="71" xfId="0" applyFont="1" applyBorder="1" applyAlignment="1">
      <alignment horizontal="left" vertical="center" indent="1"/>
    </xf>
    <xf numFmtId="0" fontId="7" fillId="0" borderId="124" xfId="0" applyFont="1" applyFill="1" applyBorder="1" applyAlignment="1" applyProtection="1">
      <alignment horizontal="left" vertical="center" shrinkToFit="1"/>
      <protection/>
    </xf>
    <xf numFmtId="0" fontId="7" fillId="0" borderId="125" xfId="0" applyFont="1" applyFill="1" applyBorder="1" applyAlignment="1" applyProtection="1">
      <alignment horizontal="left" vertical="center" shrinkToFit="1"/>
      <protection/>
    </xf>
    <xf numFmtId="0" fontId="7" fillId="0" borderId="126" xfId="0" applyFont="1" applyFill="1" applyBorder="1" applyAlignment="1" applyProtection="1">
      <alignment horizontal="left" vertical="center" shrinkToFit="1"/>
      <protection/>
    </xf>
    <xf numFmtId="0" fontId="5"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83"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33" fillId="0" borderId="0" xfId="61" applyFont="1" applyFill="1" applyBorder="1" applyAlignment="1" applyProtection="1">
      <alignment horizontal="left" vertical="center" wrapText="1"/>
      <protection/>
    </xf>
    <xf numFmtId="0" fontId="33" fillId="0" borderId="0" xfId="61" applyFont="1" applyFill="1" applyAlignment="1" applyProtection="1">
      <alignment horizontal="left" vertical="center" wrapText="1"/>
      <protection/>
    </xf>
    <xf numFmtId="0" fontId="7" fillId="0" borderId="27" xfId="0" applyFont="1" applyFill="1" applyBorder="1" applyAlignment="1" applyProtection="1">
      <alignment horizontal="center" vertical="center" shrinkToFit="1"/>
      <protection/>
    </xf>
    <xf numFmtId="0" fontId="7" fillId="0" borderId="54" xfId="0" applyFont="1" applyFill="1" applyBorder="1" applyAlignment="1" applyProtection="1">
      <alignment horizontal="center" vertical="center" shrinkToFit="1"/>
      <protection/>
    </xf>
    <xf numFmtId="0" fontId="7" fillId="0" borderId="83"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41" fillId="0" borderId="16" xfId="0" applyFont="1" applyFill="1" applyBorder="1" applyAlignment="1" applyProtection="1">
      <alignment horizontal="center" vertical="center" shrinkToFit="1"/>
      <protection/>
    </xf>
    <xf numFmtId="0" fontId="9" fillId="0" borderId="120" xfId="0" applyFont="1" applyFill="1" applyBorder="1" applyAlignment="1" applyProtection="1">
      <alignment horizontal="center" vertical="center" wrapText="1" shrinkToFit="1"/>
      <protection/>
    </xf>
    <xf numFmtId="0" fontId="9" fillId="0" borderId="70" xfId="0" applyFont="1" applyFill="1" applyBorder="1" applyAlignment="1" applyProtection="1">
      <alignment horizontal="center" vertical="center" wrapText="1" shrinkToFit="1"/>
      <protection/>
    </xf>
    <xf numFmtId="0" fontId="9" fillId="0" borderId="127" xfId="0" applyFont="1" applyFill="1" applyBorder="1" applyAlignment="1" applyProtection="1">
      <alignment horizontal="center" vertical="center" wrapText="1" shrinkToFit="1"/>
      <protection/>
    </xf>
    <xf numFmtId="0" fontId="0" fillId="0" borderId="128" xfId="0" applyFont="1" applyFill="1" applyBorder="1" applyAlignment="1" applyProtection="1">
      <alignment horizontal="center" vertical="center"/>
      <protection/>
    </xf>
    <xf numFmtId="0" fontId="0" fillId="0" borderId="129" xfId="0" applyFont="1" applyFill="1" applyBorder="1" applyAlignment="1" applyProtection="1">
      <alignment horizontal="center" vertical="center"/>
      <protection/>
    </xf>
    <xf numFmtId="0" fontId="7" fillId="0" borderId="130" xfId="0" applyFont="1" applyFill="1" applyBorder="1" applyAlignment="1" applyProtection="1">
      <alignment horizontal="center" vertical="center"/>
      <protection/>
    </xf>
    <xf numFmtId="0" fontId="7" fillId="0" borderId="131" xfId="0" applyFont="1" applyFill="1" applyBorder="1" applyAlignment="1" applyProtection="1">
      <alignment horizontal="center" vertical="center"/>
      <protection/>
    </xf>
    <xf numFmtId="0" fontId="7" fillId="0" borderId="132" xfId="0" applyFont="1" applyFill="1" applyBorder="1" applyAlignment="1" applyProtection="1">
      <alignment horizontal="center" vertical="center"/>
      <protection/>
    </xf>
    <xf numFmtId="0" fontId="7" fillId="0" borderId="13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distributed" shrinkToFit="1"/>
      <protection/>
    </xf>
    <xf numFmtId="0" fontId="0" fillId="0" borderId="65" xfId="0" applyFont="1" applyFill="1" applyBorder="1" applyAlignment="1" applyProtection="1">
      <alignment horizontal="center" vertical="center"/>
      <protection/>
    </xf>
    <xf numFmtId="0" fontId="41" fillId="0" borderId="27" xfId="0" applyFont="1" applyFill="1" applyBorder="1" applyAlignment="1" applyProtection="1">
      <alignment horizontal="center" vertical="center" shrinkToFit="1"/>
      <protection/>
    </xf>
    <xf numFmtId="0" fontId="41" fillId="0" borderId="22" xfId="0" applyFont="1" applyFill="1" applyBorder="1" applyAlignment="1" applyProtection="1">
      <alignment horizontal="center" vertical="center" shrinkToFit="1"/>
      <protection/>
    </xf>
    <xf numFmtId="0" fontId="41" fillId="0" borderId="134" xfId="0" applyFont="1" applyFill="1" applyBorder="1" applyAlignment="1" applyProtection="1">
      <alignment horizontal="center" vertical="center" shrinkToFit="1"/>
      <protection/>
    </xf>
    <xf numFmtId="0" fontId="41" fillId="0" borderId="83" xfId="0" applyFont="1" applyFill="1" applyBorder="1" applyAlignment="1" applyProtection="1">
      <alignment horizontal="center" vertical="center" shrinkToFit="1"/>
      <protection/>
    </xf>
    <xf numFmtId="0" fontId="41" fillId="0" borderId="11" xfId="0" applyFont="1" applyFill="1" applyBorder="1" applyAlignment="1" applyProtection="1">
      <alignment horizontal="center" vertical="center" shrinkToFit="1"/>
      <protection/>
    </xf>
    <xf numFmtId="0" fontId="41" fillId="0" borderId="135" xfId="0" applyFont="1" applyFill="1" applyBorder="1" applyAlignment="1" applyProtection="1">
      <alignment horizontal="center" vertical="center" shrinkToFit="1"/>
      <protection/>
    </xf>
    <xf numFmtId="0" fontId="33" fillId="0" borderId="0" xfId="0" applyFont="1" applyFill="1" applyAlignment="1" applyProtection="1">
      <alignment horizontal="left" vertical="center" wrapText="1"/>
      <protection/>
    </xf>
    <xf numFmtId="0" fontId="39" fillId="0" borderId="0" xfId="0" applyFont="1" applyAlignment="1">
      <alignment horizontal="left" vertical="top"/>
    </xf>
    <xf numFmtId="0" fontId="33" fillId="0" borderId="0" xfId="0" applyFont="1" applyFill="1" applyAlignment="1" applyProtection="1">
      <alignment horizontal="left" vertical="center"/>
      <protection/>
    </xf>
    <xf numFmtId="0" fontId="38" fillId="0" borderId="0" xfId="0" applyFont="1" applyFill="1" applyAlignment="1" applyProtection="1">
      <alignment horizontal="left" vertical="center" indent="1"/>
      <protection/>
    </xf>
    <xf numFmtId="0" fontId="33" fillId="0" borderId="0" xfId="0" applyFont="1" applyFill="1" applyAlignment="1" applyProtection="1">
      <alignment horizontal="left" vertical="center" shrinkToFit="1"/>
      <protection/>
    </xf>
    <xf numFmtId="0" fontId="4" fillId="0" borderId="0" xfId="0" applyFont="1" applyFill="1" applyBorder="1" applyAlignment="1" applyProtection="1">
      <alignment horizontal="left" vertical="center" wrapText="1"/>
      <protection/>
    </xf>
    <xf numFmtId="187"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1" fontId="15" fillId="0" borderId="0" xfId="0" applyNumberFormat="1" applyFont="1" applyFill="1" applyBorder="1" applyAlignment="1" applyProtection="1">
      <alignment horizontal="right" vertical="center"/>
      <protection/>
    </xf>
    <xf numFmtId="0" fontId="5" fillId="0" borderId="92" xfId="0" applyFont="1" applyFill="1" applyBorder="1" applyAlignment="1" applyProtection="1">
      <alignment horizontal="center" vertical="center" shrinkToFit="1"/>
      <protection/>
    </xf>
    <xf numFmtId="0" fontId="5" fillId="0" borderId="73"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wrapText="1"/>
      <protection/>
    </xf>
    <xf numFmtId="5" fontId="37" fillId="0" borderId="75" xfId="0" applyNumberFormat="1" applyFont="1" applyFill="1" applyBorder="1" applyAlignment="1" applyProtection="1">
      <alignment horizontal="center" vertical="center"/>
      <protection/>
    </xf>
    <xf numFmtId="5" fontId="37" fillId="0" borderId="25" xfId="0" applyNumberFormat="1" applyFont="1" applyFill="1" applyBorder="1" applyAlignment="1" applyProtection="1">
      <alignment horizontal="center" vertical="center"/>
      <protection/>
    </xf>
    <xf numFmtId="5" fontId="37" fillId="0" borderId="136" xfId="0" applyNumberFormat="1" applyFont="1" applyFill="1" applyBorder="1" applyAlignment="1" applyProtection="1">
      <alignment horizontal="center" vertical="center"/>
      <protection/>
    </xf>
    <xf numFmtId="5" fontId="37" fillId="0" borderId="69" xfId="0" applyNumberFormat="1" applyFont="1" applyFill="1" applyBorder="1" applyAlignment="1" applyProtection="1">
      <alignment horizontal="center" vertical="center"/>
      <protection/>
    </xf>
    <xf numFmtId="0" fontId="41" fillId="0" borderId="16" xfId="0" applyFont="1" applyFill="1" applyBorder="1" applyAlignment="1" applyProtection="1">
      <alignment horizontal="left" vertical="center" indent="1"/>
      <protection/>
    </xf>
    <xf numFmtId="0" fontId="41" fillId="0" borderId="68" xfId="0" applyFont="1" applyFill="1" applyBorder="1" applyAlignment="1" applyProtection="1">
      <alignment horizontal="left" vertical="center" indent="1"/>
      <protection/>
    </xf>
    <xf numFmtId="0" fontId="41" fillId="0" borderId="120" xfId="0" applyFont="1" applyFill="1" applyBorder="1" applyAlignment="1" applyProtection="1">
      <alignment horizontal="left" vertical="center" indent="1"/>
      <protection/>
    </xf>
    <xf numFmtId="0" fontId="41" fillId="0" borderId="70" xfId="0" applyFont="1" applyFill="1" applyBorder="1" applyAlignment="1" applyProtection="1">
      <alignment horizontal="left" vertical="center" indent="1"/>
      <protection/>
    </xf>
    <xf numFmtId="0" fontId="41" fillId="0" borderId="122" xfId="0" applyFont="1" applyFill="1" applyBorder="1" applyAlignment="1" applyProtection="1">
      <alignment horizontal="left" vertical="center" indent="1"/>
      <protection/>
    </xf>
    <xf numFmtId="194" fontId="41" fillId="0" borderId="16" xfId="0" applyNumberFormat="1" applyFont="1" applyFill="1" applyBorder="1" applyAlignment="1" applyProtection="1">
      <alignment horizontal="center" vertical="center"/>
      <protection/>
    </xf>
    <xf numFmtId="0" fontId="41" fillId="0" borderId="16" xfId="0" applyFont="1" applyFill="1" applyBorder="1" applyAlignment="1" applyProtection="1">
      <alignment horizontal="center" vertical="center"/>
      <protection/>
    </xf>
    <xf numFmtId="5" fontId="37" fillId="0" borderId="31" xfId="0" applyNumberFormat="1" applyFont="1" applyFill="1" applyBorder="1" applyAlignment="1" applyProtection="1">
      <alignment horizontal="center" vertical="center"/>
      <protection/>
    </xf>
    <xf numFmtId="5" fontId="37" fillId="0" borderId="120" xfId="0" applyNumberFormat="1" applyFont="1" applyFill="1" applyBorder="1" applyAlignment="1" applyProtection="1">
      <alignment horizontal="center" vertical="center"/>
      <protection/>
    </xf>
    <xf numFmtId="5" fontId="37" fillId="0" borderId="59" xfId="0" applyNumberFormat="1" applyFont="1" applyFill="1" applyBorder="1" applyAlignment="1" applyProtection="1">
      <alignment horizontal="center" vertical="center"/>
      <protection/>
    </xf>
    <xf numFmtId="5" fontId="37" fillId="0" borderId="92" xfId="0" applyNumberFormat="1"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194" fontId="41" fillId="0" borderId="59" xfId="0" applyNumberFormat="1" applyFont="1" applyFill="1" applyBorder="1" applyAlignment="1" applyProtection="1">
      <alignment horizontal="center" vertical="center"/>
      <protection/>
    </xf>
    <xf numFmtId="0" fontId="41" fillId="0" borderId="59"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41" fillId="0" borderId="120" xfId="0" applyFont="1" applyFill="1" applyBorder="1" applyAlignment="1" applyProtection="1">
      <alignment horizontal="center" vertical="center" shrinkToFit="1"/>
      <protection/>
    </xf>
    <xf numFmtId="0" fontId="41" fillId="0" borderId="75" xfId="0" applyFont="1" applyFill="1" applyBorder="1" applyAlignment="1" applyProtection="1">
      <alignment horizontal="center" vertical="center" shrinkToFit="1"/>
      <protection/>
    </xf>
    <xf numFmtId="0" fontId="0" fillId="0" borderId="92" xfId="0" applyFont="1" applyFill="1" applyBorder="1" applyAlignment="1" applyProtection="1">
      <alignment horizontal="center" vertical="center"/>
      <protection/>
    </xf>
    <xf numFmtId="0" fontId="0" fillId="0" borderId="136"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shrinkToFit="1"/>
      <protection/>
    </xf>
    <xf numFmtId="181" fontId="4" fillId="0" borderId="0" xfId="0" applyNumberFormat="1" applyFont="1" applyFill="1" applyBorder="1" applyAlignment="1" applyProtection="1">
      <alignment horizontal="right" vertical="center"/>
      <protection/>
    </xf>
    <xf numFmtId="0" fontId="21" fillId="0" borderId="114" xfId="0" applyFont="1" applyFill="1" applyBorder="1" applyAlignment="1" applyProtection="1">
      <alignment horizontal="left" vertical="top" wrapText="1" indent="6"/>
      <protection/>
    </xf>
    <xf numFmtId="0" fontId="5" fillId="0" borderId="27" xfId="0" applyFont="1" applyFill="1" applyBorder="1" applyAlignment="1" applyProtection="1">
      <alignment horizontal="left" vertical="center" wrapText="1"/>
      <protection/>
    </xf>
    <xf numFmtId="0" fontId="5" fillId="0" borderId="54" xfId="0" applyFont="1" applyFill="1" applyBorder="1" applyAlignment="1" applyProtection="1">
      <alignment horizontal="left" vertical="center" wrapText="1"/>
      <protection/>
    </xf>
    <xf numFmtId="0" fontId="5" fillId="0" borderId="59" xfId="0" applyFont="1" applyFill="1" applyBorder="1" applyAlignment="1" applyProtection="1">
      <alignment horizontal="center" vertical="center"/>
      <protection/>
    </xf>
    <xf numFmtId="0" fontId="41" fillId="0" borderId="23" xfId="0" applyFont="1" applyFill="1" applyBorder="1" applyAlignment="1" applyProtection="1">
      <alignment horizontal="center" vertical="center" shrinkToFit="1"/>
      <protection/>
    </xf>
    <xf numFmtId="0" fontId="41" fillId="0" borderId="20" xfId="0" applyFont="1" applyFill="1" applyBorder="1" applyAlignment="1" applyProtection="1">
      <alignment horizontal="center" vertical="center" shrinkToFit="1"/>
      <protection/>
    </xf>
    <xf numFmtId="0" fontId="0" fillId="0" borderId="113" xfId="0" applyFont="1" applyFill="1" applyBorder="1" applyAlignment="1" applyProtection="1">
      <alignment horizontal="center" vertical="center"/>
      <protection/>
    </xf>
    <xf numFmtId="0" fontId="0" fillId="0" borderId="137" xfId="0" applyFont="1" applyFill="1" applyBorder="1" applyAlignment="1" applyProtection="1">
      <alignment horizontal="center" vertical="center"/>
      <protection/>
    </xf>
    <xf numFmtId="0" fontId="0" fillId="0" borderId="76" xfId="0" applyFont="1" applyFill="1" applyBorder="1" applyAlignment="1" applyProtection="1">
      <alignment horizontal="center" vertical="center"/>
      <protection/>
    </xf>
    <xf numFmtId="0" fontId="41" fillId="0" borderId="59" xfId="0" applyFont="1" applyFill="1" applyBorder="1" applyAlignment="1" applyProtection="1">
      <alignment horizontal="center" vertical="center" shrinkToFit="1"/>
      <protection/>
    </xf>
    <xf numFmtId="0" fontId="9" fillId="0" borderId="23" xfId="0" applyFont="1" applyBorder="1" applyAlignment="1">
      <alignment horizontal="distributed" vertical="center"/>
    </xf>
    <xf numFmtId="0" fontId="9" fillId="0" borderId="15" xfId="0" applyFont="1" applyBorder="1" applyAlignment="1">
      <alignment horizontal="distributed" vertical="center"/>
    </xf>
    <xf numFmtId="0" fontId="9" fillId="0" borderId="71" xfId="0" applyFont="1" applyBorder="1" applyAlignment="1">
      <alignment horizontal="distributed" vertical="center"/>
    </xf>
    <xf numFmtId="196" fontId="23" fillId="0" borderId="0" xfId="0" applyNumberFormat="1" applyFont="1" applyFill="1" applyAlignment="1" applyProtection="1">
      <alignment horizontal="left" vertical="center" shrinkToFit="1"/>
      <protection/>
    </xf>
    <xf numFmtId="0" fontId="6" fillId="0" borderId="0" xfId="0" applyFont="1" applyFill="1" applyAlignment="1" applyProtection="1">
      <alignment horizontal="center" vertical="center" wrapText="1"/>
      <protection/>
    </xf>
    <xf numFmtId="0" fontId="0" fillId="0" borderId="138"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139" xfId="0" applyFont="1" applyFill="1" applyBorder="1" applyAlignment="1" applyProtection="1">
      <alignment horizontal="center" vertical="center"/>
      <protection/>
    </xf>
    <xf numFmtId="0" fontId="41" fillId="0" borderId="16" xfId="0" applyFont="1" applyBorder="1" applyAlignment="1">
      <alignment horizontal="left" vertical="center"/>
    </xf>
    <xf numFmtId="0" fontId="41" fillId="0" borderId="33" xfId="0" applyFont="1" applyBorder="1" applyAlignment="1">
      <alignment horizontal="left" vertical="center"/>
    </xf>
    <xf numFmtId="0" fontId="4" fillId="0" borderId="33"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0" fillId="0" borderId="6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5" xfId="0" applyFont="1" applyBorder="1" applyAlignment="1">
      <alignment horizontal="center" vertical="center" textRotation="255" wrapText="1" shrinkToFit="1"/>
    </xf>
    <xf numFmtId="0" fontId="0" fillId="0" borderId="65" xfId="0" applyFont="1" applyBorder="1" applyAlignment="1">
      <alignment horizontal="center" vertical="center" textRotation="255" shrinkToFi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41" fillId="0" borderId="22" xfId="0" applyFont="1" applyBorder="1" applyAlignment="1">
      <alignment horizontal="left" vertical="center" wrapText="1"/>
    </xf>
    <xf numFmtId="0" fontId="41" fillId="0" borderId="54" xfId="0" applyFont="1" applyBorder="1" applyAlignment="1">
      <alignment horizontal="left" vertical="center" wrapText="1"/>
    </xf>
    <xf numFmtId="0" fontId="0" fillId="0" borderId="0"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70"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75" xfId="0" applyFont="1" applyBorder="1" applyAlignment="1">
      <alignment horizontal="center" vertical="center" wrapText="1"/>
    </xf>
    <xf numFmtId="0" fontId="41" fillId="0" borderId="21" xfId="0" applyFont="1" applyBorder="1" applyAlignment="1">
      <alignment horizontal="left" vertical="center" wrapText="1"/>
    </xf>
    <xf numFmtId="0" fontId="41" fillId="0" borderId="119" xfId="0" applyFont="1" applyBorder="1" applyAlignment="1">
      <alignment horizontal="left" vertical="center" wrapText="1"/>
    </xf>
    <xf numFmtId="0" fontId="0" fillId="0" borderId="90" xfId="0" applyFont="1" applyBorder="1" applyAlignment="1">
      <alignment horizontal="distributed" vertical="center" wrapText="1"/>
    </xf>
    <xf numFmtId="0" fontId="0" fillId="0" borderId="136" xfId="0" applyFont="1" applyBorder="1" applyAlignment="1">
      <alignment horizontal="distributed" vertical="center" wrapText="1"/>
    </xf>
    <xf numFmtId="0" fontId="6" fillId="0" borderId="0" xfId="0" applyFont="1" applyBorder="1" applyAlignment="1">
      <alignment horizontal="left" vertical="center"/>
    </xf>
    <xf numFmtId="0" fontId="0" fillId="0" borderId="23"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left" vertical="center"/>
    </xf>
    <xf numFmtId="0" fontId="0" fillId="0" borderId="79" xfId="0" applyFont="1" applyBorder="1" applyAlignment="1">
      <alignment horizontal="distributed" vertical="center" wrapText="1"/>
    </xf>
    <xf numFmtId="0" fontId="0" fillId="0" borderId="20" xfId="0" applyFont="1" applyBorder="1" applyAlignment="1">
      <alignment horizontal="distributed" vertical="center"/>
    </xf>
    <xf numFmtId="0" fontId="41" fillId="0" borderId="70" xfId="0" applyFont="1" applyBorder="1" applyAlignment="1">
      <alignment horizontal="left" vertical="center" shrinkToFit="1"/>
    </xf>
    <xf numFmtId="0" fontId="41" fillId="0" borderId="75" xfId="0" applyFont="1" applyBorder="1" applyAlignment="1">
      <alignment horizontal="left" vertical="center" shrinkToFit="1"/>
    </xf>
    <xf numFmtId="0" fontId="41" fillId="0" borderId="15" xfId="0" applyFont="1" applyBorder="1" applyAlignment="1">
      <alignment horizontal="left" vertical="center" shrinkToFit="1"/>
    </xf>
    <xf numFmtId="0" fontId="41" fillId="0" borderId="71" xfId="0" applyFont="1" applyBorder="1" applyAlignment="1">
      <alignment horizontal="left" vertical="center" shrinkToFit="1"/>
    </xf>
    <xf numFmtId="0" fontId="41" fillId="0" borderId="15" xfId="0" applyFont="1" applyBorder="1" applyAlignment="1">
      <alignment horizontal="left" vertical="center"/>
    </xf>
    <xf numFmtId="0" fontId="0" fillId="0" borderId="74" xfId="0" applyFont="1" applyBorder="1" applyAlignment="1">
      <alignment horizontal="left" vertical="center"/>
    </xf>
    <xf numFmtId="0" fontId="0" fillId="0" borderId="70" xfId="0" applyFont="1" applyBorder="1" applyAlignment="1">
      <alignment horizontal="left" vertical="center"/>
    </xf>
    <xf numFmtId="0" fontId="0" fillId="0" borderId="75" xfId="0" applyFont="1" applyBorder="1" applyAlignment="1">
      <alignment horizontal="left" vertical="center"/>
    </xf>
    <xf numFmtId="0" fontId="41" fillId="0" borderId="23" xfId="0" applyFont="1" applyBorder="1" applyAlignment="1">
      <alignment horizontal="left" vertical="center" wrapText="1"/>
    </xf>
    <xf numFmtId="0" fontId="41" fillId="0" borderId="71" xfId="0" applyFont="1" applyBorder="1" applyAlignment="1">
      <alignment horizontal="left" vertical="center" wrapText="1"/>
    </xf>
    <xf numFmtId="0" fontId="0" fillId="0" borderId="23" xfId="0" applyFont="1" applyBorder="1" applyAlignment="1">
      <alignment horizontal="left" vertical="center"/>
    </xf>
    <xf numFmtId="0" fontId="0" fillId="0" borderId="20" xfId="0" applyFont="1" applyBorder="1" applyAlignment="1">
      <alignment horizontal="left" vertical="center"/>
    </xf>
    <xf numFmtId="0" fontId="41" fillId="0" borderId="23" xfId="0" applyFont="1" applyBorder="1" applyAlignment="1">
      <alignment horizontal="left" vertical="center"/>
    </xf>
    <xf numFmtId="0" fontId="41" fillId="0" borderId="71" xfId="0" applyFont="1" applyBorder="1" applyAlignment="1">
      <alignment horizontal="left" vertical="center"/>
    </xf>
    <xf numFmtId="0" fontId="0" fillId="0" borderId="14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5" xfId="0" applyFont="1" applyBorder="1" applyAlignment="1">
      <alignment horizontal="left" vertical="center"/>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0" xfId="0" applyFont="1" applyBorder="1" applyAlignment="1">
      <alignment horizontal="center" vertical="center" wrapText="1"/>
    </xf>
    <xf numFmtId="0" fontId="0" fillId="0" borderId="16" xfId="0" applyFont="1" applyBorder="1" applyAlignment="1">
      <alignment horizontal="left" vertical="center" wrapText="1"/>
    </xf>
    <xf numFmtId="0" fontId="0" fillId="0" borderId="74" xfId="0" applyFont="1" applyBorder="1" applyAlignment="1">
      <alignment horizontal="center" vertical="center" wrapText="1"/>
    </xf>
    <xf numFmtId="0" fontId="41" fillId="0" borderId="84" xfId="0" applyFont="1" applyBorder="1" applyAlignment="1">
      <alignment horizontal="left" vertical="center" wrapText="1"/>
    </xf>
    <xf numFmtId="0" fontId="41" fillId="0" borderId="141" xfId="0" applyFont="1" applyBorder="1" applyAlignment="1">
      <alignment horizontal="left" vertical="center" wrapText="1"/>
    </xf>
    <xf numFmtId="0" fontId="0" fillId="0" borderId="76" xfId="0" applyFont="1" applyBorder="1" applyAlignment="1">
      <alignment horizontal="center" vertical="center" textRotation="255" wrapText="1"/>
    </xf>
    <xf numFmtId="0" fontId="0" fillId="0" borderId="120" xfId="0" applyFont="1" applyBorder="1" applyAlignment="1">
      <alignment horizontal="center" vertical="center"/>
    </xf>
    <xf numFmtId="0" fontId="0" fillId="0" borderId="79" xfId="0" applyFont="1" applyBorder="1" applyAlignment="1">
      <alignment horizontal="center" vertical="center" wrapText="1"/>
    </xf>
    <xf numFmtId="0" fontId="0" fillId="0" borderId="20" xfId="0" applyFont="1" applyBorder="1" applyAlignment="1">
      <alignment horizontal="center" vertical="center" wrapText="1"/>
    </xf>
    <xf numFmtId="0" fontId="4" fillId="0" borderId="0" xfId="0" applyFont="1" applyBorder="1" applyAlignment="1">
      <alignment horizontal="left" vertical="top" wrapText="1"/>
    </xf>
    <xf numFmtId="0" fontId="0" fillId="0" borderId="140"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5" xfId="0" applyFont="1" applyBorder="1" applyAlignment="1">
      <alignment horizontal="center" vertical="center"/>
    </xf>
    <xf numFmtId="0" fontId="0" fillId="0" borderId="79" xfId="0" applyFont="1" applyBorder="1" applyAlignment="1">
      <alignment horizontal="center" vertical="center"/>
    </xf>
    <xf numFmtId="0" fontId="0" fillId="0" borderId="90" xfId="0" applyFont="1" applyBorder="1" applyAlignment="1">
      <alignment horizontal="center" vertical="center"/>
    </xf>
    <xf numFmtId="0" fontId="0" fillId="0" borderId="72" xfId="0" applyFont="1" applyBorder="1" applyAlignment="1">
      <alignment horizontal="center" vertical="center"/>
    </xf>
    <xf numFmtId="0" fontId="0" fillId="0" borderId="92" xfId="0" applyFont="1" applyBorder="1" applyAlignment="1">
      <alignment horizontal="left" vertical="center"/>
    </xf>
    <xf numFmtId="0" fontId="0" fillId="0" borderId="136" xfId="0" applyFont="1" applyBorder="1" applyAlignment="1">
      <alignment horizontal="left" vertical="center"/>
    </xf>
    <xf numFmtId="0" fontId="4" fillId="0" borderId="0" xfId="0" applyFont="1" applyBorder="1" applyAlignment="1">
      <alignment horizontal="center" vertical="center" wrapText="1"/>
    </xf>
    <xf numFmtId="0" fontId="41" fillId="0" borderId="22" xfId="0" applyFont="1" applyBorder="1" applyAlignment="1">
      <alignment horizontal="left" vertical="center"/>
    </xf>
    <xf numFmtId="0" fontId="41" fillId="0" borderId="23" xfId="0" applyFont="1" applyBorder="1" applyAlignment="1">
      <alignment vertical="center"/>
    </xf>
    <xf numFmtId="0" fontId="41" fillId="0" borderId="15" xfId="0" applyFont="1" applyBorder="1" applyAlignment="1">
      <alignment vertical="center"/>
    </xf>
    <xf numFmtId="0" fontId="41" fillId="0" borderId="20" xfId="0" applyFont="1" applyBorder="1" applyAlignment="1">
      <alignment vertical="center"/>
    </xf>
    <xf numFmtId="0" fontId="41" fillId="0" borderId="36" xfId="0" applyFont="1" applyBorder="1" applyAlignment="1">
      <alignment horizontal="left" vertical="center" wrapText="1"/>
    </xf>
    <xf numFmtId="0" fontId="4" fillId="0" borderId="33"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0" xfId="0" applyFont="1" applyBorder="1" applyAlignment="1">
      <alignment horizontal="right" vertical="center" wrapText="1"/>
    </xf>
    <xf numFmtId="0" fontId="4" fillId="0" borderId="33" xfId="0" applyFont="1" applyBorder="1" applyAlignment="1">
      <alignment horizontal="center" vertical="center" textRotation="255" wrapText="1"/>
    </xf>
    <xf numFmtId="0" fontId="4" fillId="0" borderId="0" xfId="0" applyFont="1" applyBorder="1" applyAlignment="1">
      <alignment horizontal="justify" vertical="center" wrapText="1"/>
    </xf>
    <xf numFmtId="0" fontId="41" fillId="0" borderId="16" xfId="0" applyFont="1" applyBorder="1" applyAlignment="1">
      <alignment horizontal="left" vertical="center" wrapText="1"/>
    </xf>
    <xf numFmtId="0" fontId="41" fillId="0" borderId="68" xfId="0" applyFont="1" applyBorder="1" applyAlignment="1">
      <alignment horizontal="left" vertical="center" wrapText="1"/>
    </xf>
    <xf numFmtId="0" fontId="41" fillId="0" borderId="23" xfId="0" applyFont="1" applyBorder="1" applyAlignment="1">
      <alignment vertical="center" wrapText="1"/>
    </xf>
    <xf numFmtId="0" fontId="41" fillId="0" borderId="15" xfId="0" applyFont="1" applyBorder="1" applyAlignment="1">
      <alignment vertical="center" wrapText="1"/>
    </xf>
    <xf numFmtId="0" fontId="41" fillId="0" borderId="20" xfId="0" applyFont="1" applyBorder="1" applyAlignment="1">
      <alignment vertical="center" wrapText="1"/>
    </xf>
    <xf numFmtId="0" fontId="0" fillId="0" borderId="1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lignment horizontal="center" vertical="center" shrinkToFit="1"/>
    </xf>
    <xf numFmtId="0" fontId="41" fillId="0" borderId="16" xfId="0" applyFont="1" applyBorder="1" applyAlignment="1">
      <alignment horizontal="center" vertical="center" textRotation="255" wrapText="1"/>
    </xf>
    <xf numFmtId="0" fontId="4" fillId="0" borderId="18" xfId="0" applyFont="1" applyBorder="1" applyAlignment="1">
      <alignment horizontal="center" vertical="center"/>
    </xf>
    <xf numFmtId="0" fontId="0" fillId="0" borderId="120" xfId="0" applyFont="1" applyBorder="1" applyAlignment="1" quotePrefix="1">
      <alignment horizontal="center" vertical="center" wrapText="1"/>
    </xf>
    <xf numFmtId="0" fontId="0" fillId="0" borderId="70" xfId="0" applyFont="1" applyBorder="1" applyAlignment="1" quotePrefix="1">
      <alignment horizontal="center" vertical="center" wrapText="1"/>
    </xf>
    <xf numFmtId="0" fontId="0" fillId="0" borderId="75" xfId="0" applyFont="1" applyBorder="1" applyAlignment="1" quotePrefix="1">
      <alignment horizontal="center" vertical="center" wrapText="1"/>
    </xf>
    <xf numFmtId="0" fontId="41" fillId="0" borderId="59"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41" fillId="0" borderId="120" xfId="0" applyFont="1" applyBorder="1" applyAlignment="1">
      <alignment horizontal="left" vertical="center" shrinkToFit="1"/>
    </xf>
    <xf numFmtId="0" fontId="41" fillId="0" borderId="122" xfId="0" applyFont="1" applyBorder="1" applyAlignment="1">
      <alignment horizontal="left" vertical="center" shrinkToFit="1"/>
    </xf>
    <xf numFmtId="0" fontId="0" fillId="0" borderId="79" xfId="0" applyFont="1" applyBorder="1" applyAlignment="1">
      <alignment horizontal="left" vertical="center"/>
    </xf>
    <xf numFmtId="0" fontId="0" fillId="0" borderId="90" xfId="0" applyFont="1" applyBorder="1" applyAlignment="1">
      <alignment horizontal="left" vertical="center"/>
    </xf>
    <xf numFmtId="0" fontId="0" fillId="0" borderId="72" xfId="0" applyFont="1" applyBorder="1" applyAlignment="1">
      <alignment horizontal="left" vertical="center"/>
    </xf>
    <xf numFmtId="0" fontId="41" fillId="0" borderId="120" xfId="0" applyFont="1" applyBorder="1" applyAlignment="1">
      <alignment horizontal="left" vertical="center" wrapText="1"/>
    </xf>
    <xf numFmtId="0" fontId="41" fillId="0" borderId="70" xfId="0" applyFont="1" applyBorder="1" applyAlignment="1">
      <alignment horizontal="left" vertical="center" wrapText="1"/>
    </xf>
    <xf numFmtId="0" fontId="41" fillId="0" borderId="75" xfId="0" applyFont="1" applyBorder="1" applyAlignment="1">
      <alignment horizontal="left" vertical="center" wrapText="1"/>
    </xf>
    <xf numFmtId="0" fontId="41" fillId="0" borderId="72" xfId="0" applyFont="1" applyBorder="1" applyAlignment="1">
      <alignment horizontal="left" vertical="center"/>
    </xf>
    <xf numFmtId="0" fontId="0" fillId="0" borderId="92" xfId="0" applyFont="1" applyBorder="1" applyAlignment="1">
      <alignment horizontal="distributed" vertical="center" wrapText="1"/>
    </xf>
    <xf numFmtId="0" fontId="0" fillId="0" borderId="74"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4" fillId="0" borderId="142" xfId="0" applyFont="1" applyBorder="1" applyAlignment="1">
      <alignment horizontal="center" vertical="center"/>
    </xf>
    <xf numFmtId="0" fontId="4" fillId="0" borderId="21" xfId="0" applyFont="1" applyBorder="1" applyAlignment="1">
      <alignment horizontal="center" vertical="center"/>
    </xf>
    <xf numFmtId="0" fontId="4" fillId="0" borderId="90" xfId="0" applyFont="1"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1" fillId="0" borderId="120" xfId="0" applyFont="1" applyBorder="1" applyAlignment="1">
      <alignment horizontal="center" vertical="center" shrinkToFit="1"/>
    </xf>
    <xf numFmtId="0" fontId="41" fillId="0" borderId="122" xfId="0" applyFont="1" applyBorder="1" applyAlignment="1">
      <alignment horizontal="center" vertical="center" shrinkToFit="1"/>
    </xf>
    <xf numFmtId="0" fontId="0" fillId="0" borderId="120" xfId="0" applyFont="1" applyBorder="1" applyAlignment="1">
      <alignment horizontal="distributed" vertical="center"/>
    </xf>
    <xf numFmtId="0" fontId="0" fillId="0" borderId="75" xfId="0" applyFont="1" applyBorder="1" applyAlignment="1">
      <alignment horizontal="distributed" vertical="center"/>
    </xf>
    <xf numFmtId="0" fontId="10" fillId="0" borderId="143" xfId="0" applyFont="1" applyBorder="1" applyAlignment="1">
      <alignment horizontal="center" vertical="center"/>
    </xf>
    <xf numFmtId="0" fontId="10" fillId="0" borderId="22" xfId="0" applyFont="1" applyBorder="1" applyAlignment="1">
      <alignment horizontal="center" vertical="center"/>
    </xf>
    <xf numFmtId="0" fontId="11" fillId="0" borderId="21" xfId="0" applyFont="1" applyBorder="1" applyAlignment="1" applyProtection="1">
      <alignment horizontal="center" vertical="center"/>
      <protection locked="0"/>
    </xf>
    <xf numFmtId="184" fontId="43" fillId="0" borderId="22" xfId="0" applyNumberFormat="1" applyFont="1" applyBorder="1" applyAlignment="1">
      <alignment horizontal="center" vertical="center"/>
    </xf>
    <xf numFmtId="0" fontId="41" fillId="0" borderId="0" xfId="0" applyFont="1" applyAlignment="1">
      <alignment horizontal="left" vertical="center" indent="1" shrinkToFit="1"/>
    </xf>
    <xf numFmtId="0" fontId="15" fillId="0" borderId="140" xfId="0" applyFont="1" applyBorder="1" applyAlignment="1">
      <alignment horizontal="center" vertical="center"/>
    </xf>
    <xf numFmtId="0" fontId="15" fillId="0" borderId="115" xfId="0" applyFont="1" applyBorder="1" applyAlignment="1">
      <alignment horizontal="center" vertical="center"/>
    </xf>
    <xf numFmtId="0" fontId="41" fillId="0" borderId="0" xfId="0" applyFont="1" applyAlignment="1">
      <alignment horizontal="left" vertical="top" wrapText="1" indent="1"/>
    </xf>
    <xf numFmtId="0" fontId="0" fillId="0" borderId="0" xfId="0" applyAlignment="1">
      <alignment horizontal="left" vertical="top" wrapText="1" indent="1"/>
    </xf>
    <xf numFmtId="0" fontId="41" fillId="0" borderId="0" xfId="0" applyFont="1" applyAlignment="1">
      <alignment horizontal="left" vertical="center" indent="1"/>
    </xf>
    <xf numFmtId="0" fontId="6" fillId="0" borderId="140" xfId="0" applyFont="1" applyBorder="1" applyAlignment="1">
      <alignment horizontal="center" vertical="center"/>
    </xf>
    <xf numFmtId="0" fontId="6" fillId="0" borderId="115" xfId="0" applyFont="1" applyBorder="1" applyAlignment="1">
      <alignment horizontal="center" vertical="center"/>
    </xf>
    <xf numFmtId="0" fontId="7" fillId="0" borderId="21" xfId="0" applyFont="1" applyBorder="1" applyAlignment="1">
      <alignment horizontal="center" vertical="center"/>
    </xf>
    <xf numFmtId="0" fontId="0" fillId="0" borderId="74" xfId="0" applyFont="1" applyBorder="1" applyAlignment="1">
      <alignment horizontal="distributed" vertical="center" wrapText="1"/>
    </xf>
    <xf numFmtId="0" fontId="0" fillId="0" borderId="75" xfId="0" applyFont="1" applyBorder="1" applyAlignment="1">
      <alignment horizontal="distributed" vertical="center" wrapText="1"/>
    </xf>
    <xf numFmtId="0" fontId="4" fillId="0" borderId="76" xfId="0" applyFont="1" applyBorder="1" applyAlignment="1">
      <alignment horizontal="center" vertical="center"/>
    </xf>
    <xf numFmtId="0" fontId="4" fillId="0" borderId="78" xfId="0" applyFont="1" applyBorder="1" applyAlignment="1">
      <alignment horizontal="center" vertical="center"/>
    </xf>
    <xf numFmtId="0" fontId="0" fillId="0" borderId="73" xfId="0" applyFont="1" applyBorder="1" applyAlignment="1">
      <alignment horizontal="left" vertical="center"/>
    </xf>
    <xf numFmtId="0" fontId="41" fillId="0" borderId="92" xfId="0" applyFont="1" applyBorder="1" applyAlignment="1">
      <alignment horizontal="left" vertical="center"/>
    </xf>
    <xf numFmtId="0" fontId="41" fillId="0" borderId="136" xfId="0" applyFont="1" applyBorder="1" applyAlignment="1">
      <alignment horizontal="left" vertical="center"/>
    </xf>
    <xf numFmtId="0" fontId="41" fillId="0" borderId="15" xfId="0" applyFont="1" applyBorder="1" applyAlignment="1">
      <alignment horizontal="left" vertical="center" wrapText="1"/>
    </xf>
    <xf numFmtId="0" fontId="41" fillId="0" borderId="20" xfId="0" applyFont="1" applyBorder="1" applyAlignment="1">
      <alignment horizontal="left" vertical="center"/>
    </xf>
    <xf numFmtId="181" fontId="8" fillId="0" borderId="0" xfId="0" applyNumberFormat="1" applyFont="1" applyBorder="1" applyAlignment="1">
      <alignment horizontal="left" vertical="center" shrinkToFit="1"/>
    </xf>
    <xf numFmtId="0" fontId="4" fillId="0" borderId="76" xfId="0" applyFont="1" applyBorder="1" applyAlignment="1">
      <alignment horizontal="center" vertical="center" textRotation="255" wrapText="1"/>
    </xf>
    <xf numFmtId="0" fontId="4" fillId="0" borderId="77" xfId="0" applyFont="1" applyBorder="1" applyAlignment="1">
      <alignment horizontal="center" vertical="center" textRotation="255" wrapText="1"/>
    </xf>
    <xf numFmtId="0" fontId="4" fillId="0" borderId="78" xfId="0" applyFont="1" applyBorder="1" applyAlignment="1">
      <alignment horizontal="center" vertical="center" textRotation="255" wrapText="1"/>
    </xf>
    <xf numFmtId="0" fontId="41" fillId="0" borderId="23" xfId="0" applyFont="1" applyBorder="1" applyAlignment="1">
      <alignment horizontal="left" vertical="center" shrinkToFit="1"/>
    </xf>
    <xf numFmtId="0" fontId="41" fillId="0" borderId="20" xfId="0" applyFont="1" applyBorder="1" applyAlignment="1">
      <alignment horizontal="left" vertical="center" shrinkToFit="1"/>
    </xf>
    <xf numFmtId="0" fontId="41" fillId="0" borderId="0" xfId="0" applyFont="1" applyBorder="1" applyAlignment="1">
      <alignment horizontal="left" vertical="center" wrapText="1"/>
    </xf>
    <xf numFmtId="0" fontId="41" fillId="0" borderId="10" xfId="0" applyFont="1" applyBorder="1" applyAlignment="1">
      <alignment horizontal="left" vertical="center" wrapText="1"/>
    </xf>
    <xf numFmtId="0" fontId="41" fillId="0" borderId="92" xfId="0" applyFont="1" applyBorder="1" applyAlignment="1">
      <alignment horizontal="left" vertical="center" wrapText="1"/>
    </xf>
    <xf numFmtId="0" fontId="41" fillId="0" borderId="72" xfId="0" applyFont="1" applyBorder="1" applyAlignment="1">
      <alignment horizontal="left" vertical="center" wrapText="1"/>
    </xf>
    <xf numFmtId="0" fontId="41" fillId="0" borderId="73" xfId="0" applyFont="1" applyBorder="1" applyAlignment="1">
      <alignment horizontal="left" vertical="center" wrapText="1"/>
    </xf>
    <xf numFmtId="0" fontId="41" fillId="0" borderId="59" xfId="0" applyFont="1" applyBorder="1" applyAlignment="1">
      <alignment horizontal="left" vertical="center" wrapText="1"/>
    </xf>
    <xf numFmtId="0" fontId="41" fillId="0" borderId="69" xfId="0" applyFont="1" applyBorder="1" applyAlignment="1">
      <alignment horizontal="left" vertical="center" wrapText="1"/>
    </xf>
    <xf numFmtId="0" fontId="41" fillId="0" borderId="16" xfId="0" applyFont="1" applyBorder="1" applyAlignment="1">
      <alignment horizontal="center" vertical="center" wrapText="1"/>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120" xfId="0" applyFont="1" applyBorder="1" applyAlignment="1">
      <alignment horizontal="right" vertical="center" wrapText="1"/>
    </xf>
    <xf numFmtId="0" fontId="4" fillId="0" borderId="70" xfId="0" applyFont="1" applyBorder="1" applyAlignment="1">
      <alignment horizontal="right" vertical="center" wrapText="1"/>
    </xf>
    <xf numFmtId="0" fontId="4" fillId="0" borderId="122" xfId="0" applyFont="1" applyBorder="1" applyAlignment="1">
      <alignment horizontal="right" vertical="center" wrapText="1"/>
    </xf>
    <xf numFmtId="0" fontId="0" fillId="0" borderId="14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65" xfId="0" applyFont="1" applyBorder="1" applyAlignment="1">
      <alignment horizontal="center" vertical="center" textRotation="255" wrapText="1"/>
    </xf>
    <xf numFmtId="0" fontId="0" fillId="0" borderId="3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0" xfId="0" applyFont="1" applyBorder="1" applyAlignment="1">
      <alignment horizontal="center" vertical="center" wrapText="1"/>
    </xf>
    <xf numFmtId="187" fontId="41" fillId="0" borderId="23" xfId="0" applyNumberFormat="1" applyFont="1" applyBorder="1" applyAlignment="1">
      <alignment vertical="center"/>
    </xf>
    <xf numFmtId="187" fontId="41" fillId="0" borderId="20" xfId="0" applyNumberFormat="1" applyFont="1" applyBorder="1" applyAlignment="1">
      <alignment vertical="center"/>
    </xf>
    <xf numFmtId="0" fontId="5" fillId="0" borderId="16" xfId="0" applyFont="1" applyBorder="1" applyAlignment="1">
      <alignment horizontal="left" vertical="center" wrapText="1"/>
    </xf>
    <xf numFmtId="0" fontId="5" fillId="0" borderId="22" xfId="0" applyFont="1" applyBorder="1" applyAlignment="1">
      <alignment horizontal="left" vertical="center" wrapText="1"/>
    </xf>
    <xf numFmtId="0" fontId="5" fillId="0" borderId="28" xfId="0" applyFont="1" applyBorder="1" applyAlignment="1">
      <alignment horizontal="left" vertical="center" wrapText="1"/>
    </xf>
    <xf numFmtId="0" fontId="4" fillId="0" borderId="22"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21" xfId="0" applyFont="1" applyBorder="1" applyAlignment="1">
      <alignment vertical="center" wrapText="1"/>
    </xf>
    <xf numFmtId="0" fontId="4" fillId="0" borderId="37" xfId="0" applyFont="1" applyBorder="1" applyAlignment="1">
      <alignment vertical="center" wrapText="1"/>
    </xf>
    <xf numFmtId="0" fontId="5" fillId="0" borderId="36" xfId="0" applyFont="1" applyBorder="1" applyAlignment="1">
      <alignment horizontal="left" vertical="center" wrapText="1"/>
    </xf>
    <xf numFmtId="0" fontId="5" fillId="0" borderId="21" xfId="0" applyFont="1" applyBorder="1" applyAlignment="1">
      <alignment horizontal="left" vertical="center" wrapText="1"/>
    </xf>
    <xf numFmtId="0" fontId="5" fillId="0" borderId="37" xfId="0" applyFont="1" applyBorder="1" applyAlignment="1">
      <alignment horizontal="left" vertical="center" wrapText="1"/>
    </xf>
    <xf numFmtId="0" fontId="5" fillId="0" borderId="29" xfId="0" applyFont="1" applyBorder="1" applyAlignment="1">
      <alignment vertical="top" wrapText="1"/>
    </xf>
    <xf numFmtId="0" fontId="5" fillId="0" borderId="0" xfId="0" applyFont="1" applyBorder="1" applyAlignment="1">
      <alignment vertical="top" wrapText="1"/>
    </xf>
    <xf numFmtId="0" fontId="5" fillId="0" borderId="30" xfId="0" applyFont="1" applyBorder="1" applyAlignment="1">
      <alignment vertical="top" wrapText="1"/>
    </xf>
    <xf numFmtId="0" fontId="0" fillId="0" borderId="23" xfId="0" applyFont="1" applyBorder="1" applyAlignment="1">
      <alignment horizontal="center" vertical="center" wrapText="1"/>
    </xf>
    <xf numFmtId="0" fontId="0" fillId="0" borderId="71"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xf>
    <xf numFmtId="187" fontId="41" fillId="0" borderId="92" xfId="0" applyNumberFormat="1" applyFont="1" applyBorder="1" applyAlignment="1">
      <alignment vertical="center"/>
    </xf>
    <xf numFmtId="187" fontId="41" fillId="0" borderId="136" xfId="0" applyNumberFormat="1" applyFont="1" applyBorder="1" applyAlignment="1">
      <alignment vertical="center"/>
    </xf>
    <xf numFmtId="0" fontId="0" fillId="0" borderId="92" xfId="0" applyFont="1" applyBorder="1" applyAlignment="1">
      <alignment horizontal="center" vertical="center" wrapText="1"/>
    </xf>
    <xf numFmtId="0" fontId="0" fillId="0" borderId="136" xfId="0" applyFont="1" applyBorder="1" applyAlignment="1">
      <alignment horizontal="center" vertical="center" wrapText="1"/>
    </xf>
    <xf numFmtId="0" fontId="9" fillId="0" borderId="92" xfId="0" applyFont="1" applyBorder="1" applyAlignment="1">
      <alignment horizontal="distributed" vertical="center"/>
    </xf>
    <xf numFmtId="0" fontId="9" fillId="0" borderId="72" xfId="0" applyFont="1" applyBorder="1" applyAlignment="1">
      <alignment horizontal="distributed" vertical="center"/>
    </xf>
    <xf numFmtId="0" fontId="9" fillId="0" borderId="73" xfId="0" applyFont="1" applyBorder="1" applyAlignment="1">
      <alignment horizontal="distributed" vertical="center"/>
    </xf>
    <xf numFmtId="0" fontId="6" fillId="0" borderId="14"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44" xfId="0" applyFont="1" applyFill="1" applyBorder="1" applyAlignment="1" applyProtection="1">
      <alignment horizontal="center" vertical="center"/>
      <protection/>
    </xf>
    <xf numFmtId="0" fontId="6" fillId="0" borderId="97" xfId="0" applyFont="1" applyFill="1" applyBorder="1" applyAlignment="1" applyProtection="1">
      <alignment horizontal="center" vertical="center"/>
      <protection/>
    </xf>
    <xf numFmtId="0" fontId="7" fillId="0" borderId="145" xfId="0" applyFont="1" applyFill="1" applyBorder="1" applyAlignment="1" applyProtection="1">
      <alignment horizontal="left" vertical="center" wrapText="1"/>
      <protection/>
    </xf>
    <xf numFmtId="0" fontId="7" fillId="0" borderId="146" xfId="0" applyFont="1" applyFill="1" applyBorder="1" applyAlignment="1" applyProtection="1">
      <alignment horizontal="left" vertical="center" wrapText="1"/>
      <protection/>
    </xf>
    <xf numFmtId="0" fontId="7" fillId="0" borderId="147" xfId="0" applyFont="1" applyFill="1" applyBorder="1" applyAlignment="1" applyProtection="1">
      <alignment horizontal="left" vertical="center" wrapText="1"/>
      <protection/>
    </xf>
    <xf numFmtId="0" fontId="7" fillId="0" borderId="98"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148" xfId="0" applyFont="1" applyFill="1" applyBorder="1" applyAlignment="1" applyProtection="1">
      <alignment horizontal="left" vertical="center" wrapTex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51" xfId="0" applyFont="1" applyFill="1" applyBorder="1" applyAlignment="1" applyProtection="1">
      <alignment horizontal="left" vertical="center" shrinkToFit="1"/>
      <protection/>
    </xf>
    <xf numFmtId="0" fontId="7" fillId="0" borderId="102" xfId="0" applyFont="1" applyFill="1" applyBorder="1" applyAlignment="1" applyProtection="1">
      <alignment horizontal="left" vertical="center"/>
      <protection/>
    </xf>
    <xf numFmtId="0" fontId="7" fillId="0" borderId="152" xfId="0" applyFont="1" applyFill="1" applyBorder="1" applyAlignment="1" applyProtection="1">
      <alignment horizontal="left" vertical="center"/>
      <protection/>
    </xf>
    <xf numFmtId="0" fontId="6" fillId="0" borderId="17"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196" fontId="15" fillId="0" borderId="0" xfId="0" applyNumberFormat="1" applyFont="1" applyFill="1" applyAlignment="1" applyProtection="1">
      <alignment horizontal="right" vertical="center" shrinkToFit="1"/>
      <protection/>
    </xf>
    <xf numFmtId="0" fontId="0" fillId="0" borderId="0" xfId="0" applyAlignment="1">
      <alignment horizontal="right" vertical="center" shrinkToFit="1"/>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5" fillId="0" borderId="22" xfId="0" applyFont="1" applyBorder="1" applyAlignment="1">
      <alignment horizontal="left" vertical="center"/>
    </xf>
    <xf numFmtId="0" fontId="5" fillId="0" borderId="28" xfId="0" applyFont="1" applyBorder="1" applyAlignment="1">
      <alignment horizontal="left" vertical="center"/>
    </xf>
    <xf numFmtId="0" fontId="5" fillId="0" borderId="23"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shrinkToFit="1"/>
    </xf>
    <xf numFmtId="0" fontId="0" fillId="0" borderId="1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26" fillId="0" borderId="0" xfId="0" applyFont="1" applyAlignment="1">
      <alignment horizontal="left" vertical="center" wrapText="1"/>
    </xf>
    <xf numFmtId="0" fontId="0" fillId="0" borderId="0" xfId="0" applyFont="1" applyBorder="1" applyAlignment="1">
      <alignment vertical="center" wrapText="1"/>
    </xf>
    <xf numFmtId="0" fontId="27" fillId="0" borderId="0" xfId="0" applyFont="1" applyAlignment="1">
      <alignment horizontal="left" vertical="center" wrapText="1"/>
    </xf>
    <xf numFmtId="181" fontId="15" fillId="0" borderId="116" xfId="0" applyNumberFormat="1" applyFont="1" applyBorder="1" applyAlignment="1">
      <alignment horizontal="center" vertical="center"/>
    </xf>
    <xf numFmtId="181" fontId="15" fillId="0" borderId="117" xfId="0" applyNumberFormat="1" applyFont="1" applyBorder="1" applyAlignment="1">
      <alignment horizontal="center" vertical="center"/>
    </xf>
    <xf numFmtId="181" fontId="15" fillId="0" borderId="118" xfId="0" applyNumberFormat="1" applyFont="1" applyBorder="1" applyAlignment="1">
      <alignment horizontal="center" vertical="center"/>
    </xf>
    <xf numFmtId="0" fontId="4" fillId="0" borderId="27" xfId="0" applyFont="1" applyBorder="1" applyAlignment="1">
      <alignment vertical="center" wrapText="1"/>
    </xf>
    <xf numFmtId="0" fontId="4" fillId="0" borderId="29" xfId="0" applyFont="1" applyBorder="1" applyAlignment="1">
      <alignment vertical="center" wrapText="1"/>
    </xf>
    <xf numFmtId="0" fontId="4" fillId="0" borderId="36" xfId="0" applyFont="1" applyBorder="1" applyAlignment="1">
      <alignment vertical="center" wrapText="1"/>
    </xf>
    <xf numFmtId="0" fontId="0" fillId="0" borderId="74"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0" fillId="0" borderId="0" xfId="0" applyAlignment="1">
      <alignment horizontal="left" vertical="center" indent="1"/>
    </xf>
    <xf numFmtId="0" fontId="41" fillId="0" borderId="48" xfId="0" applyFont="1" applyBorder="1" applyAlignment="1">
      <alignment horizontal="left" vertical="center"/>
    </xf>
    <xf numFmtId="0" fontId="41" fillId="0" borderId="84" xfId="0" applyFont="1" applyBorder="1" applyAlignment="1">
      <alignment horizontal="left" vertical="center"/>
    </xf>
    <xf numFmtId="0" fontId="41" fillId="0" borderId="85" xfId="0" applyFont="1" applyBorder="1" applyAlignment="1">
      <alignment horizontal="left" vertical="center"/>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0" borderId="76" xfId="0" applyFont="1" applyBorder="1" applyAlignment="1">
      <alignment horizontal="center" vertical="center"/>
    </xf>
    <xf numFmtId="0" fontId="0" fillId="0" borderId="78" xfId="0" applyFont="1" applyBorder="1" applyAlignment="1">
      <alignment horizontal="center" vertical="center"/>
    </xf>
    <xf numFmtId="49" fontId="5" fillId="0" borderId="36" xfId="0" applyNumberFormat="1" applyFont="1" applyBorder="1" applyAlignment="1">
      <alignment horizontal="left" vertical="center" wrapText="1"/>
    </xf>
    <xf numFmtId="0" fontId="41" fillId="0" borderId="92" xfId="0" applyFont="1" applyFill="1" applyBorder="1" applyAlignment="1" applyProtection="1">
      <alignment horizontal="center" vertical="center" shrinkToFit="1"/>
      <protection/>
    </xf>
    <xf numFmtId="0" fontId="41" fillId="0" borderId="73" xfId="0" applyFont="1" applyFill="1" applyBorder="1" applyAlignment="1" applyProtection="1">
      <alignment horizontal="center" vertical="center" shrinkToFit="1"/>
      <protection/>
    </xf>
    <xf numFmtId="0" fontId="4" fillId="0" borderId="114" xfId="0" applyFont="1" applyFill="1" applyBorder="1" applyAlignment="1" applyProtection="1">
      <alignment horizontal="left" vertical="top" wrapText="1" indent="6"/>
      <protection/>
    </xf>
    <xf numFmtId="0" fontId="0" fillId="0" borderId="153" xfId="0" applyFont="1" applyFill="1" applyBorder="1" applyAlignment="1" applyProtection="1">
      <alignment horizontal="center" vertical="center"/>
      <protection/>
    </xf>
    <xf numFmtId="0" fontId="41" fillId="0" borderId="27" xfId="0" applyFont="1" applyFill="1" applyBorder="1" applyAlignment="1" applyProtection="1">
      <alignment horizontal="center" vertical="center"/>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83" xfId="0" applyFont="1" applyBorder="1" applyAlignment="1">
      <alignment horizontal="center" vertical="center"/>
    </xf>
    <xf numFmtId="0" fontId="0" fillId="0" borderId="80" xfId="0" applyFont="1" applyBorder="1" applyAlignment="1">
      <alignment horizontal="center" vertical="center"/>
    </xf>
    <xf numFmtId="0" fontId="9" fillId="0" borderId="27" xfId="0" applyFont="1" applyFill="1" applyBorder="1" applyAlignment="1" applyProtection="1">
      <alignment horizontal="left" vertical="center" wrapText="1"/>
      <protection/>
    </xf>
    <xf numFmtId="0" fontId="9" fillId="0" borderId="54"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0" borderId="83"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0" fillId="0" borderId="17"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41" fillId="0" borderId="100" xfId="0" applyFont="1" applyFill="1" applyBorder="1" applyAlignment="1" applyProtection="1">
      <alignment horizontal="left" vertical="center"/>
      <protection/>
    </xf>
    <xf numFmtId="0" fontId="41" fillId="0" borderId="121" xfId="0" applyFont="1" applyFill="1" applyBorder="1" applyAlignment="1" applyProtection="1">
      <alignment horizontal="left" vertical="center"/>
      <protection/>
    </xf>
    <xf numFmtId="0" fontId="0" fillId="0" borderId="144" xfId="0" applyFont="1" applyFill="1" applyBorder="1" applyAlignment="1" applyProtection="1">
      <alignment horizontal="center" vertical="center"/>
      <protection/>
    </xf>
    <xf numFmtId="0" fontId="0" fillId="0" borderId="97" xfId="0" applyFont="1" applyFill="1" applyBorder="1" applyAlignment="1" applyProtection="1">
      <alignment horizontal="center" vertical="center"/>
      <protection/>
    </xf>
    <xf numFmtId="0" fontId="41" fillId="0" borderId="145" xfId="0" applyFont="1" applyFill="1" applyBorder="1" applyAlignment="1" applyProtection="1">
      <alignment horizontal="left" vertical="center" wrapText="1"/>
      <protection/>
    </xf>
    <xf numFmtId="0" fontId="41" fillId="0" borderId="146" xfId="0" applyFont="1" applyFill="1" applyBorder="1" applyAlignment="1" applyProtection="1">
      <alignment horizontal="left" vertical="center" wrapText="1"/>
      <protection/>
    </xf>
    <xf numFmtId="0" fontId="41" fillId="0" borderId="147" xfId="0" applyFont="1" applyFill="1" applyBorder="1" applyAlignment="1" applyProtection="1">
      <alignment horizontal="left" vertical="center" wrapText="1"/>
      <protection/>
    </xf>
    <xf numFmtId="0" fontId="41" fillId="0" borderId="98" xfId="0" applyFont="1" applyFill="1" applyBorder="1" applyAlignment="1" applyProtection="1">
      <alignment horizontal="left" vertical="center" wrapText="1"/>
      <protection/>
    </xf>
    <xf numFmtId="0" fontId="41" fillId="0" borderId="11" xfId="0" applyFont="1" applyFill="1" applyBorder="1" applyAlignment="1" applyProtection="1">
      <alignment horizontal="left" vertical="center" wrapText="1"/>
      <protection/>
    </xf>
    <xf numFmtId="0" fontId="41" fillId="0" borderId="148" xfId="0" applyFont="1" applyFill="1" applyBorder="1" applyAlignment="1" applyProtection="1">
      <alignment horizontal="left" vertical="center" wrapText="1"/>
      <protection/>
    </xf>
    <xf numFmtId="0" fontId="41" fillId="0" borderId="149" xfId="0" applyFont="1" applyFill="1" applyBorder="1" applyAlignment="1" applyProtection="1">
      <alignment horizontal="left" vertical="center" shrinkToFit="1"/>
      <protection/>
    </xf>
    <xf numFmtId="0" fontId="41" fillId="0" borderId="150" xfId="0" applyFont="1" applyFill="1" applyBorder="1" applyAlignment="1" applyProtection="1">
      <alignment horizontal="left" vertical="center" shrinkToFit="1"/>
      <protection/>
    </xf>
    <xf numFmtId="0" fontId="41" fillId="0" borderId="151" xfId="0" applyFont="1" applyFill="1" applyBorder="1" applyAlignment="1" applyProtection="1">
      <alignment horizontal="left" vertical="center" shrinkToFit="1"/>
      <protection/>
    </xf>
    <xf numFmtId="0" fontId="41" fillId="0" borderId="102" xfId="0" applyFont="1" applyFill="1" applyBorder="1" applyAlignment="1" applyProtection="1">
      <alignment horizontal="left" vertical="center"/>
      <protection/>
    </xf>
    <xf numFmtId="0" fontId="41" fillId="0" borderId="152" xfId="0" applyFont="1" applyFill="1" applyBorder="1" applyAlignment="1" applyProtection="1">
      <alignment horizontal="left" vertical="center"/>
      <protection/>
    </xf>
    <xf numFmtId="0" fontId="4" fillId="0" borderId="0" xfId="0" applyFont="1" applyFill="1" applyBorder="1" applyAlignment="1" applyProtection="1">
      <alignment horizontal="left" vertical="distributed" wrapText="1"/>
      <protection/>
    </xf>
    <xf numFmtId="0" fontId="41" fillId="0" borderId="124" xfId="0" applyFont="1" applyFill="1" applyBorder="1" applyAlignment="1" applyProtection="1">
      <alignment horizontal="left" vertical="center" shrinkToFit="1"/>
      <protection/>
    </xf>
    <xf numFmtId="0" fontId="41" fillId="0" borderId="125" xfId="0" applyFont="1" applyFill="1" applyBorder="1" applyAlignment="1" applyProtection="1">
      <alignment horizontal="left" vertical="center" shrinkToFit="1"/>
      <protection/>
    </xf>
    <xf numFmtId="0" fontId="41" fillId="0" borderId="126" xfId="0" applyFont="1" applyFill="1" applyBorder="1" applyAlignment="1" applyProtection="1">
      <alignment horizontal="left" vertical="center" shrinkToFit="1"/>
      <protection/>
    </xf>
    <xf numFmtId="0" fontId="4" fillId="0" borderId="31"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改修工事概算－２ (1118) (4)-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64</xdr:row>
      <xdr:rowOff>152400</xdr:rowOff>
    </xdr:from>
    <xdr:to>
      <xdr:col>7</xdr:col>
      <xdr:colOff>495300</xdr:colOff>
      <xdr:row>83</xdr:row>
      <xdr:rowOff>28575</xdr:rowOff>
    </xdr:to>
    <xdr:sp>
      <xdr:nvSpPr>
        <xdr:cNvPr id="1" name="Rectangle 30"/>
        <xdr:cNvSpPr>
          <a:spLocks/>
        </xdr:cNvSpPr>
      </xdr:nvSpPr>
      <xdr:spPr>
        <a:xfrm>
          <a:off x="6334125" y="12439650"/>
          <a:ext cx="2466975" cy="3438525"/>
        </a:xfrm>
        <a:prstGeom prst="rect">
          <a:avLst/>
        </a:prstGeom>
        <a:solidFill>
          <a:srgbClr val="FFFFCC"/>
        </a:solidFill>
        <a:ln w="19050"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筋かいの状況を確認する場合の表記例</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目視確認の場合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「筋かいを目視で確認」</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平面図に目視位置を記入</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図面で確認の場合</a:t>
          </a:r>
          <a:r>
            <a:rPr lang="en-US" cap="none" sz="1000" b="1" i="0" u="none" baseline="0">
              <a:solidFill>
                <a:srgbClr val="0000FF"/>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平面図の選択の際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平面図（筋かい位置明記）</a:t>
          </a:r>
          <a:r>
            <a:rPr lang="en-US" cap="none" sz="1000" b="0" i="0" u="none" baseline="0">
              <a:solidFill>
                <a:srgbClr val="000000"/>
              </a:solidFill>
              <a:latin typeface="ＭＳ Ｐゴシック"/>
              <a:ea typeface="ＭＳ Ｐゴシック"/>
              <a:cs typeface="ＭＳ Ｐゴシック"/>
            </a:rPr>
            <a:t>」を</a:t>
          </a:r>
          <a:r>
            <a:rPr lang="en-US" cap="none" sz="1000" b="1" i="0" u="none" baseline="0">
              <a:solidFill>
                <a:srgbClr val="FF0000"/>
              </a:solidFill>
              <a:latin typeface="ＭＳ Ｐゴシック"/>
              <a:ea typeface="ＭＳ Ｐゴシック"/>
              <a:cs typeface="ＭＳ Ｐゴシック"/>
            </a:rPr>
            <a:t>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筋かい金物について</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「釘打ち」</a:t>
          </a:r>
          <a:r>
            <a:rPr lang="en-US" cap="none" sz="1000" b="1" i="0" u="none" baseline="0">
              <a:solidFill>
                <a:srgbClr val="FF0000"/>
              </a:solidFill>
              <a:latin typeface="ＭＳ Ｐゴシック"/>
              <a:ea typeface="ＭＳ Ｐゴシック"/>
              <a:cs typeface="ＭＳ Ｐゴシック"/>
            </a:rPr>
            <a:t>は金物に該当しません。</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本診断においては平成１２年告示金物を</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示します。</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水平剛性について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在来木構造の場合は火打梁での水平力で伝達を考慮している。屋根の垂木等の面を仮定剛床と考えれば垂木の接合部の金物を小屋裏金物と仮定できる。（品確法の考え方）</a:t>
          </a:r>
        </a:p>
      </xdr:txBody>
    </xdr:sp>
    <xdr:clientData/>
  </xdr:twoCellAnchor>
  <xdr:twoCellAnchor>
    <xdr:from>
      <xdr:col>4</xdr:col>
      <xdr:colOff>95250</xdr:colOff>
      <xdr:row>84</xdr:row>
      <xdr:rowOff>19050</xdr:rowOff>
    </xdr:from>
    <xdr:to>
      <xdr:col>8</xdr:col>
      <xdr:colOff>142875</xdr:colOff>
      <xdr:row>105</xdr:row>
      <xdr:rowOff>161925</xdr:rowOff>
    </xdr:to>
    <xdr:sp>
      <xdr:nvSpPr>
        <xdr:cNvPr id="2" name="Rectangle 32"/>
        <xdr:cNvSpPr>
          <a:spLocks/>
        </xdr:cNvSpPr>
      </xdr:nvSpPr>
      <xdr:spPr>
        <a:xfrm>
          <a:off x="6343650" y="16040100"/>
          <a:ext cx="2790825" cy="3943350"/>
        </a:xfrm>
        <a:prstGeom prst="rect">
          <a:avLst/>
        </a:prstGeom>
        <a:solidFill>
          <a:srgbClr val="FFFFCC"/>
        </a:solidFill>
        <a:ln w="19050"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劣化度調査については「木造住宅の耐震診断と補強方法」を参照</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劣化度調査の選択項目について</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存在する部位について現場目視の範囲で選択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サイディングについて</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窯業系、セメント系は窯業系を選択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波トタン、各波トタン等は金属系を選択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露出した躯体について</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桁、柱、土台等が現しとなっている真壁造りの構造の場合の劣化度を判定</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玄関ポーチ等の局部的なものは除く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内壁：浴室のタイル壁及びタイル壁以外について</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ユニットバス</a:t>
          </a:r>
          <a:r>
            <a:rPr lang="en-US" cap="none" sz="1000" b="0" i="0" u="none" baseline="0">
              <a:solidFill>
                <a:srgbClr val="000000"/>
              </a:solidFill>
              <a:latin typeface="ＭＳ Ｐゴシック"/>
              <a:ea typeface="ＭＳ Ｐゴシック"/>
              <a:cs typeface="ＭＳ Ｐゴシック"/>
            </a:rPr>
            <a:t>の場合は存在は</a:t>
          </a:r>
          <a:r>
            <a:rPr lang="en-US" cap="none" sz="1000" b="1" i="0" u="none" baseline="0">
              <a:solidFill>
                <a:srgbClr val="FF0000"/>
              </a:solidFill>
              <a:latin typeface="ＭＳ Ｐゴシック"/>
              <a:ea typeface="ＭＳ Ｐゴシック"/>
              <a:cs typeface="ＭＳ Ｐゴシック"/>
            </a:rPr>
            <a:t>「無」</a:t>
          </a:r>
          <a:r>
            <a:rPr lang="en-US" cap="none" sz="1000" b="0" i="0" u="none" baseline="0">
              <a:solidFill>
                <a:srgbClr val="000000"/>
              </a:solidFill>
              <a:latin typeface="ＭＳ Ｐゴシック"/>
              <a:ea typeface="ＭＳ Ｐゴシック"/>
              <a:cs typeface="ＭＳ Ｐゴシック"/>
            </a:rPr>
            <a:t>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床下について</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基礎の亀裂は内部において目視した範囲で選択</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大引、束、根太等の床下部材に腐朽、蟻道、蟻害等の劣化度を目視又はドライバーチェック等で確認</a:t>
          </a:r>
        </a:p>
      </xdr:txBody>
    </xdr:sp>
    <xdr:clientData/>
  </xdr:twoCellAnchor>
  <xdr:twoCellAnchor>
    <xdr:from>
      <xdr:col>4</xdr:col>
      <xdr:colOff>200025</xdr:colOff>
      <xdr:row>114</xdr:row>
      <xdr:rowOff>57150</xdr:rowOff>
    </xdr:from>
    <xdr:to>
      <xdr:col>7</xdr:col>
      <xdr:colOff>133350</xdr:colOff>
      <xdr:row>131</xdr:row>
      <xdr:rowOff>142875</xdr:rowOff>
    </xdr:to>
    <xdr:sp>
      <xdr:nvSpPr>
        <xdr:cNvPr id="3" name="Rectangle 34"/>
        <xdr:cNvSpPr>
          <a:spLocks/>
        </xdr:cNvSpPr>
      </xdr:nvSpPr>
      <xdr:spPr>
        <a:xfrm>
          <a:off x="6448425" y="21421725"/>
          <a:ext cx="1990725" cy="3771900"/>
        </a:xfrm>
        <a:prstGeom prst="rect">
          <a:avLst/>
        </a:prstGeom>
        <a:solidFill>
          <a:srgbClr val="FFFFCC"/>
        </a:solidFill>
        <a:ln w="19050"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地形について</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普通、平坦以外は注意事項を</a:t>
          </a:r>
          <a:r>
            <a:rPr lang="en-US" cap="none" sz="1000" b="1" i="0" u="none" baseline="0">
              <a:solidFill>
                <a:srgbClr val="FF0000"/>
              </a:solidFill>
              <a:latin typeface="ＭＳ Ｐゴシック"/>
              <a:ea typeface="ＭＳ Ｐゴシック"/>
              <a:cs typeface="ＭＳ Ｐゴシック"/>
            </a:rPr>
            <a:t>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基礎について</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Ⅲ</a:t>
          </a:r>
          <a:r>
            <a:rPr lang="en-US" cap="none" sz="1000" b="0" i="0" u="none" baseline="0">
              <a:solidFill>
                <a:srgbClr val="000000"/>
              </a:solidFill>
              <a:latin typeface="ＭＳ Ｐゴシック"/>
              <a:ea typeface="ＭＳ Ｐゴシック"/>
              <a:cs typeface="ＭＳ Ｐゴシック"/>
            </a:rPr>
            <a:t>その他の玉石基礎等を選択した場合</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左欄の項目を選択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その他注意事項について</a:t>
          </a:r>
          <a:r>
            <a:rPr lang="en-US" cap="none" sz="1000" b="1" i="0" u="none" baseline="0">
              <a:solidFill>
                <a:srgbClr val="0000FF"/>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診断報告書作成時に申込者に対しての</a:t>
          </a:r>
          <a:r>
            <a:rPr lang="en-US" cap="none" sz="1000" b="1" i="0" u="none" baseline="0">
              <a:solidFill>
                <a:srgbClr val="FF0000"/>
              </a:solidFill>
              <a:latin typeface="ＭＳ Ｐゴシック"/>
              <a:ea typeface="ＭＳ Ｐゴシック"/>
              <a:cs typeface="ＭＳ Ｐゴシック"/>
            </a:rPr>
            <a:t>注意事項等があれば記入</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この下方に耐震補強アドバイスの入力項目があります。</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247650</xdr:colOff>
      <xdr:row>172</xdr:row>
      <xdr:rowOff>28575</xdr:rowOff>
    </xdr:from>
    <xdr:to>
      <xdr:col>7</xdr:col>
      <xdr:colOff>180975</xdr:colOff>
      <xdr:row>176</xdr:row>
      <xdr:rowOff>371475</xdr:rowOff>
    </xdr:to>
    <xdr:sp>
      <xdr:nvSpPr>
        <xdr:cNvPr id="4" name="Rectangle 36"/>
        <xdr:cNvSpPr>
          <a:spLocks/>
        </xdr:cNvSpPr>
      </xdr:nvSpPr>
      <xdr:spPr>
        <a:xfrm>
          <a:off x="6496050" y="32318325"/>
          <a:ext cx="1990725" cy="2628900"/>
        </a:xfrm>
        <a:prstGeom prst="rect">
          <a:avLst/>
        </a:prstGeom>
        <a:solidFill>
          <a:srgbClr val="FFFFCC"/>
        </a:solidFill>
        <a:ln w="19050"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耐震改修工事のアドバイスについて</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上記各項目での選択事項との</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整合性を再確認</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該当する選択項目が無い場合は</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文章を修正するか、その他に直接入力する。</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概算金額は自動入力です。</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報告の際に申込者に説明が必要です。</a:t>
          </a:r>
        </a:p>
      </xdr:txBody>
    </xdr:sp>
    <xdr:clientData/>
  </xdr:twoCellAnchor>
  <xdr:twoCellAnchor>
    <xdr:from>
      <xdr:col>4</xdr:col>
      <xdr:colOff>171450</xdr:colOff>
      <xdr:row>21</xdr:row>
      <xdr:rowOff>0</xdr:rowOff>
    </xdr:from>
    <xdr:to>
      <xdr:col>7</xdr:col>
      <xdr:colOff>485775</xdr:colOff>
      <xdr:row>38</xdr:row>
      <xdr:rowOff>85725</xdr:rowOff>
    </xdr:to>
    <xdr:sp>
      <xdr:nvSpPr>
        <xdr:cNvPr id="5" name="Rectangle 40"/>
        <xdr:cNvSpPr>
          <a:spLocks/>
        </xdr:cNvSpPr>
      </xdr:nvSpPr>
      <xdr:spPr>
        <a:xfrm>
          <a:off x="6419850" y="4038600"/>
          <a:ext cx="2371725" cy="3448050"/>
        </a:xfrm>
        <a:prstGeom prst="rect">
          <a:avLst/>
        </a:prstGeom>
        <a:solidFill>
          <a:srgbClr val="FFFFCC"/>
        </a:solidFill>
        <a:ln w="19050"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「基礎仕様」</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Ⅰ</a:t>
          </a:r>
          <a:r>
            <a:rPr lang="en-US" cap="none" sz="1000" b="1" i="0" u="none" baseline="0">
              <a:solidFill>
                <a:srgbClr val="FF0000"/>
              </a:solidFill>
              <a:latin typeface="ＭＳ Ｐゴシック"/>
              <a:ea typeface="ＭＳ Ｐゴシック"/>
              <a:cs typeface="ＭＳ Ｐゴシック"/>
            </a:rPr>
            <a:t>鉄筋コンクリート基礎</a:t>
          </a:r>
          <a:r>
            <a:rPr lang="en-US" cap="none" sz="1000" b="0" i="0" u="none" baseline="0">
              <a:solidFill>
                <a:srgbClr val="000000"/>
              </a:solidFill>
              <a:latin typeface="ＭＳ Ｐゴシック"/>
              <a:ea typeface="ＭＳ Ｐゴシック"/>
              <a:cs typeface="ＭＳ Ｐゴシック"/>
            </a:rPr>
            <a:t>を選択する場合</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申込者等から聴き取り調査を行うこと</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「建物重さ」</a:t>
          </a:r>
          <a:r>
            <a:rPr lang="en-US" cap="none" sz="1000" b="1" i="0" u="none" baseline="0">
              <a:solidFill>
                <a:srgbClr val="0000FF"/>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報告書シートで建物重さを決定してから</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建物重さを選択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「床仕様」</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Ⅰ</a:t>
          </a:r>
          <a:r>
            <a:rPr lang="en-US" cap="none" sz="1000" b="1" i="0" u="none" baseline="0">
              <a:solidFill>
                <a:srgbClr val="FF0000"/>
              </a:solidFill>
              <a:latin typeface="ＭＳ Ｐゴシック"/>
              <a:ea typeface="ＭＳ Ｐゴシック"/>
              <a:cs typeface="ＭＳ Ｐゴシック"/>
            </a:rPr>
            <a:t>合板（構造用合板）</a:t>
          </a:r>
          <a:r>
            <a:rPr lang="en-US" cap="none" sz="1000" b="0" i="0" u="none" baseline="0">
              <a:solidFill>
                <a:srgbClr val="000000"/>
              </a:solidFill>
              <a:latin typeface="ＭＳ Ｐゴシック"/>
              <a:ea typeface="ＭＳ Ｐゴシック"/>
              <a:cs typeface="ＭＳ Ｐゴシック"/>
            </a:rPr>
            <a:t>を選択する場合は</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釘打ち間隔、根太間隔の調査が必要</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「接合部」</a:t>
          </a:r>
          <a:r>
            <a:rPr lang="en-US" cap="none" sz="1000" b="1" i="0" u="none" baseline="0">
              <a:solidFill>
                <a:srgbClr val="0000FF"/>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平屋建の場合は</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Ⅳ</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を選択</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２階建てで</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Ⅲ</a:t>
          </a:r>
          <a:r>
            <a:rPr lang="en-US" cap="none" sz="1000" b="1" i="0" u="none" baseline="0">
              <a:solidFill>
                <a:srgbClr val="FF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を選択の場合は</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平面図に通し柱位置を明記</a:t>
          </a:r>
        </a:p>
      </xdr:txBody>
    </xdr:sp>
    <xdr:clientData/>
  </xdr:twoCellAnchor>
  <xdr:twoCellAnchor>
    <xdr:from>
      <xdr:col>4</xdr:col>
      <xdr:colOff>161925</xdr:colOff>
      <xdr:row>39</xdr:row>
      <xdr:rowOff>57150</xdr:rowOff>
    </xdr:from>
    <xdr:to>
      <xdr:col>7</xdr:col>
      <xdr:colOff>485775</xdr:colOff>
      <xdr:row>45</xdr:row>
      <xdr:rowOff>152400</xdr:rowOff>
    </xdr:to>
    <xdr:sp>
      <xdr:nvSpPr>
        <xdr:cNvPr id="6" name="Rectangle 41"/>
        <xdr:cNvSpPr>
          <a:spLocks/>
        </xdr:cNvSpPr>
      </xdr:nvSpPr>
      <xdr:spPr>
        <a:xfrm>
          <a:off x="6410325" y="7734300"/>
          <a:ext cx="2381250" cy="1181100"/>
        </a:xfrm>
        <a:prstGeom prst="rect">
          <a:avLst/>
        </a:prstGeom>
        <a:solidFill>
          <a:srgbClr val="FFFFCC"/>
        </a:solidFill>
        <a:ln w="19050"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「使用履歴」</a:t>
          </a:r>
          <a:r>
            <a:rPr lang="en-US" cap="none" sz="1000" b="1" i="0" u="none" baseline="0">
              <a:solidFill>
                <a:srgbClr val="0000FF"/>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増改築・補修・補修・用途変更等が</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「有」</a:t>
          </a:r>
          <a:r>
            <a:rPr lang="en-US" cap="none" sz="1000" b="0" i="0" u="none" baseline="0">
              <a:solidFill>
                <a:srgbClr val="000000"/>
              </a:solidFill>
              <a:latin typeface="ＭＳ Ｐゴシック"/>
              <a:ea typeface="ＭＳ Ｐゴシック"/>
              <a:cs typeface="ＭＳ Ｐゴシック"/>
            </a:rPr>
            <a:t>の場合は</a:t>
          </a:r>
          <a:r>
            <a:rPr lang="en-US" cap="none" sz="1000" b="1" i="0" u="none" baseline="0">
              <a:solidFill>
                <a:srgbClr val="FF0000"/>
              </a:solidFill>
              <a:latin typeface="ＭＳ Ｐゴシック"/>
              <a:ea typeface="ＭＳ Ｐゴシック"/>
              <a:cs typeface="ＭＳ Ｐゴシック"/>
            </a:rPr>
            <a:t>状況</a:t>
          </a:r>
          <a:r>
            <a:rPr lang="en-US" cap="none" sz="1000" b="0" i="0" u="none" baseline="0">
              <a:solidFill>
                <a:srgbClr val="000000"/>
              </a:solidFill>
              <a:latin typeface="ＭＳ Ｐゴシック"/>
              <a:ea typeface="ＭＳ Ｐゴシック"/>
              <a:cs typeface="ＭＳ Ｐゴシック"/>
            </a:rPr>
            <a:t>と</a:t>
          </a:r>
          <a:r>
            <a:rPr lang="en-US" cap="none" sz="1000" b="1" i="0" u="none" baseline="0">
              <a:solidFill>
                <a:srgbClr val="FF0000"/>
              </a:solidFill>
              <a:latin typeface="ＭＳ Ｐゴシック"/>
              <a:ea typeface="ＭＳ Ｐゴシック"/>
              <a:cs typeface="ＭＳ Ｐゴシック"/>
            </a:rPr>
            <a:t>年度</a:t>
          </a:r>
          <a:r>
            <a:rPr lang="en-US" cap="none" sz="1000" b="0" i="0" u="none" baseline="0">
              <a:solidFill>
                <a:srgbClr val="000000"/>
              </a:solidFill>
              <a:latin typeface="ＭＳ Ｐゴシック"/>
              <a:ea typeface="ＭＳ Ｐゴシック"/>
              <a:cs typeface="ＭＳ Ｐゴシック"/>
            </a:rPr>
            <a:t>を</a:t>
          </a:r>
          <a:r>
            <a:rPr lang="en-US" cap="none" sz="1000" b="1" i="0" u="none" baseline="0">
              <a:solidFill>
                <a:srgbClr val="FF0000"/>
              </a:solidFill>
              <a:latin typeface="ＭＳ Ｐゴシック"/>
              <a:ea typeface="ＭＳ Ｐゴシック"/>
              <a:cs typeface="ＭＳ Ｐゴシック"/>
            </a:rPr>
            <a:t>必ず選択</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当該選択項目が無い場合は</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特記事項に記入</a:t>
          </a:r>
        </a:p>
      </xdr:txBody>
    </xdr:sp>
    <xdr:clientData/>
  </xdr:twoCellAnchor>
  <xdr:twoCellAnchor>
    <xdr:from>
      <xdr:col>4</xdr:col>
      <xdr:colOff>104775</xdr:colOff>
      <xdr:row>58</xdr:row>
      <xdr:rowOff>38100</xdr:rowOff>
    </xdr:from>
    <xdr:to>
      <xdr:col>7</xdr:col>
      <xdr:colOff>180975</xdr:colOff>
      <xdr:row>63</xdr:row>
      <xdr:rowOff>161925</xdr:rowOff>
    </xdr:to>
    <xdr:sp>
      <xdr:nvSpPr>
        <xdr:cNvPr id="7" name="Rectangle 43"/>
        <xdr:cNvSpPr>
          <a:spLocks/>
        </xdr:cNvSpPr>
      </xdr:nvSpPr>
      <xdr:spPr>
        <a:xfrm>
          <a:off x="6353175" y="11239500"/>
          <a:ext cx="2133600" cy="1028700"/>
        </a:xfrm>
        <a:prstGeom prst="rect">
          <a:avLst/>
        </a:prstGeom>
        <a:solidFill>
          <a:srgbClr val="FFFFCC"/>
        </a:solidFill>
        <a:ln w="19050"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「関係図書」</a:t>
          </a:r>
          <a:r>
            <a:rPr lang="en-US" cap="none" sz="1000" b="1" i="0" u="none" baseline="0">
              <a:solidFill>
                <a:srgbClr val="0000FF"/>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設計図書（平面図・立面図等）が有った場合に調査時の</a:t>
          </a:r>
          <a:r>
            <a:rPr lang="en-US" cap="none" sz="1000" b="1" i="0" u="none" baseline="0">
              <a:solidFill>
                <a:srgbClr val="FF0000"/>
              </a:solidFill>
              <a:latin typeface="ＭＳ Ｐゴシック"/>
              <a:ea typeface="ＭＳ Ｐゴシック"/>
              <a:cs typeface="ＭＳ Ｐゴシック"/>
            </a:rPr>
            <a:t>現地建築物との相違の有無について選択</a:t>
          </a:r>
        </a:p>
      </xdr:txBody>
    </xdr:sp>
    <xdr:clientData/>
  </xdr:twoCellAnchor>
  <xdr:twoCellAnchor>
    <xdr:from>
      <xdr:col>4</xdr:col>
      <xdr:colOff>142875</xdr:colOff>
      <xdr:row>6</xdr:row>
      <xdr:rowOff>104775</xdr:rowOff>
    </xdr:from>
    <xdr:to>
      <xdr:col>7</xdr:col>
      <xdr:colOff>361950</xdr:colOff>
      <xdr:row>12</xdr:row>
      <xdr:rowOff>152400</xdr:rowOff>
    </xdr:to>
    <xdr:sp>
      <xdr:nvSpPr>
        <xdr:cNvPr id="8" name="Rectangle 44"/>
        <xdr:cNvSpPr>
          <a:spLocks/>
        </xdr:cNvSpPr>
      </xdr:nvSpPr>
      <xdr:spPr>
        <a:xfrm>
          <a:off x="6391275" y="1181100"/>
          <a:ext cx="2276475" cy="1133475"/>
        </a:xfrm>
        <a:prstGeom prst="rect">
          <a:avLst/>
        </a:prstGeom>
        <a:solidFill>
          <a:srgbClr val="FFFFCC"/>
        </a:solidFill>
        <a:ln w="15875" cmpd="sng">
          <a:solidFill>
            <a:srgbClr val="FF0000"/>
          </a:solidFill>
          <a:prstDash val="sysDash"/>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入力時のワンポイントアドバイス</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「建築年度」</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報告書</a:t>
          </a:r>
          <a:r>
            <a:rPr lang="en-US" cap="none" sz="1000" b="0" i="0" u="none" baseline="0">
              <a:solidFill>
                <a:srgbClr val="000000"/>
              </a:solidFill>
              <a:latin typeface="ＭＳ Ｐゴシック"/>
              <a:ea typeface="ＭＳ Ｐゴシック"/>
              <a:cs typeface="ＭＳ Ｐゴシック"/>
            </a:rPr>
            <a:t>は</a:t>
          </a:r>
          <a:r>
            <a:rPr lang="en-US" cap="none" sz="1000" b="1" i="0" u="none" baseline="0">
              <a:solidFill>
                <a:srgbClr val="FF0000"/>
              </a:solidFill>
              <a:latin typeface="ＭＳ Ｐゴシック"/>
              <a:ea typeface="ＭＳ Ｐゴシック"/>
              <a:cs typeface="ＭＳ Ｐゴシック"/>
            </a:rPr>
            <a:t>着工年</a:t>
          </a:r>
          <a:r>
            <a:rPr lang="en-US" cap="none" sz="1000" b="0" i="0" u="none" baseline="0">
              <a:solidFill>
                <a:srgbClr val="000000"/>
              </a:solidFill>
              <a:latin typeface="ＭＳ Ｐゴシック"/>
              <a:ea typeface="ＭＳ Ｐゴシック"/>
              <a:cs typeface="ＭＳ Ｐゴシック"/>
            </a:rPr>
            <a:t>を選択</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「構造形式」</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在来軸組構法（方法１）</a:t>
          </a:r>
          <a:r>
            <a:rPr lang="en-US" cap="none" sz="1000" b="0" i="0" u="none" baseline="0">
              <a:solidFill>
                <a:srgbClr val="000000"/>
              </a:solidFill>
              <a:latin typeface="ＭＳ Ｐゴシック"/>
              <a:ea typeface="ＭＳ Ｐゴシック"/>
              <a:cs typeface="ＭＳ Ｐゴシック"/>
            </a:rPr>
            <a:t>又は</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伝統構法（方法２）</a:t>
          </a:r>
          <a:r>
            <a:rPr lang="en-US" cap="none" sz="1000" b="0" i="0" u="none" baseline="0">
              <a:solidFill>
                <a:srgbClr val="000000"/>
              </a:solidFill>
              <a:latin typeface="ＭＳ Ｐゴシック"/>
              <a:ea typeface="ＭＳ Ｐゴシック"/>
              <a:cs typeface="ＭＳ Ｐゴシック"/>
            </a:rPr>
            <a:t>を選択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156</xdr:row>
      <xdr:rowOff>38100</xdr:rowOff>
    </xdr:from>
    <xdr:to>
      <xdr:col>10</xdr:col>
      <xdr:colOff>657225</xdr:colOff>
      <xdr:row>165</xdr:row>
      <xdr:rowOff>9525</xdr:rowOff>
    </xdr:to>
    <xdr:sp>
      <xdr:nvSpPr>
        <xdr:cNvPr id="1" name="AutoShape 119"/>
        <xdr:cNvSpPr>
          <a:spLocks/>
        </xdr:cNvSpPr>
      </xdr:nvSpPr>
      <xdr:spPr>
        <a:xfrm>
          <a:off x="5972175" y="37033200"/>
          <a:ext cx="409575" cy="1371600"/>
        </a:xfrm>
        <a:prstGeom prst="curvedLeftArrow">
          <a:avLst>
            <a:gd name="adj" fmla="val -1743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104775</xdr:colOff>
      <xdr:row>13</xdr:row>
      <xdr:rowOff>9525</xdr:rowOff>
    </xdr:from>
    <xdr:ext cx="352425" cy="276225"/>
    <xdr:sp>
      <xdr:nvSpPr>
        <xdr:cNvPr id="2" name="Text Box 1"/>
        <xdr:cNvSpPr txBox="1">
          <a:spLocks noChangeArrowheads="1"/>
        </xdr:cNvSpPr>
      </xdr:nvSpPr>
      <xdr:spPr>
        <a:xfrm>
          <a:off x="5829300" y="7477125"/>
          <a:ext cx="3524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8</xdr:col>
      <xdr:colOff>371475</xdr:colOff>
      <xdr:row>151</xdr:row>
      <xdr:rowOff>57150</xdr:rowOff>
    </xdr:from>
    <xdr:to>
      <xdr:col>10</xdr:col>
      <xdr:colOff>247650</xdr:colOff>
      <xdr:row>161</xdr:row>
      <xdr:rowOff>133350</xdr:rowOff>
    </xdr:to>
    <xdr:grpSp>
      <xdr:nvGrpSpPr>
        <xdr:cNvPr id="3" name="Group 124"/>
        <xdr:cNvGrpSpPr>
          <a:grpSpLocks/>
        </xdr:cNvGrpSpPr>
      </xdr:nvGrpSpPr>
      <xdr:grpSpPr>
        <a:xfrm>
          <a:off x="4629150" y="36271200"/>
          <a:ext cx="1343025" cy="1619250"/>
          <a:chOff x="486" y="3770"/>
          <a:chExt cx="141" cy="170"/>
        </a:xfrm>
        <a:solidFill>
          <a:srgbClr val="FFFFFF"/>
        </a:solidFill>
      </xdr:grpSpPr>
      <xdr:sp>
        <xdr:nvSpPr>
          <xdr:cNvPr id="4" name="Text Box 83"/>
          <xdr:cNvSpPr txBox="1">
            <a:spLocks noChangeAspect="1" noChangeArrowheads="1"/>
          </xdr:cNvSpPr>
        </xdr:nvSpPr>
        <xdr:spPr>
          <a:xfrm>
            <a:off x="578" y="3770"/>
            <a:ext cx="44" cy="21"/>
          </a:xfrm>
          <a:prstGeom prst="rect">
            <a:avLst/>
          </a:prstGeom>
          <a:noFill/>
          <a:ln w="0" cmpd="sng">
            <a:noFill/>
          </a:ln>
        </xdr:spPr>
        <xdr:txBody>
          <a:bodyPr vertOverflow="clip" wrap="square" lIns="35560" tIns="35560" rIns="35560" bIns="35560"/>
          <a:p>
            <a:pPr algn="l">
              <a:defRPr/>
            </a:pPr>
            <a:r>
              <a:rPr lang="en-US" cap="none" sz="800" b="0" i="0" u="none" baseline="0">
                <a:solidFill>
                  <a:srgbClr val="000000"/>
                </a:solidFill>
                <a:latin typeface="ＭＳ Ｐゴシック"/>
                <a:ea typeface="ＭＳ Ｐゴシック"/>
                <a:cs typeface="ＭＳ Ｐゴシック"/>
              </a:rPr>
              <a:t>地震力</a:t>
            </a:r>
            <a:r>
              <a:rPr lang="en-US" cap="none" sz="900" b="0" i="0" u="none" baseline="0">
                <a:solidFill>
                  <a:srgbClr val="000000"/>
                </a:solidFill>
                <a:latin typeface="ＭＳ Ｐゴシック"/>
                <a:ea typeface="ＭＳ Ｐゴシック"/>
                <a:cs typeface="ＭＳ Ｐゴシック"/>
              </a:rPr>
              <a:t>
</a:t>
            </a:r>
          </a:p>
        </xdr:txBody>
      </xdr:sp>
      <xdr:sp>
        <xdr:nvSpPr>
          <xdr:cNvPr id="5" name="Text Box 84"/>
          <xdr:cNvSpPr txBox="1">
            <a:spLocks noChangeAspect="1" noChangeArrowheads="1"/>
          </xdr:cNvSpPr>
        </xdr:nvSpPr>
        <xdr:spPr>
          <a:xfrm>
            <a:off x="513" y="3915"/>
            <a:ext cx="70" cy="25"/>
          </a:xfrm>
          <a:prstGeom prst="rect">
            <a:avLst/>
          </a:prstGeom>
          <a:noFill/>
          <a:ln w="0" cmpd="sng">
            <a:noFill/>
          </a:ln>
        </xdr:spPr>
        <xdr:txBody>
          <a:bodyPr vertOverflow="clip" wrap="square" lIns="35560" tIns="35560" rIns="35560" bIns="35560"/>
          <a:p>
            <a:pPr algn="l">
              <a:defRPr/>
            </a:pPr>
            <a:r>
              <a:rPr lang="en-US" cap="none" sz="800" b="0" i="0" u="none" baseline="0">
                <a:solidFill>
                  <a:srgbClr val="000000"/>
                </a:solidFill>
                <a:latin typeface="ＭＳ Ｐゴシック"/>
                <a:ea typeface="ＭＳ Ｐゴシック"/>
                <a:cs typeface="ＭＳ Ｐゴシック"/>
              </a:rPr>
              <a:t>建物の耐力</a:t>
            </a:r>
            <a:r>
              <a:rPr lang="en-US" cap="none" sz="800" b="0" i="0" u="none" baseline="0">
                <a:solidFill>
                  <a:srgbClr val="000000"/>
                </a:solidFill>
                <a:latin typeface="ＭＳ Ｐゴシック"/>
                <a:ea typeface="ＭＳ Ｐゴシック"/>
                <a:cs typeface="ＭＳ Ｐゴシック"/>
              </a:rPr>
              <a:t>
</a:t>
            </a:r>
          </a:p>
        </xdr:txBody>
      </xdr:sp>
      <xdr:sp>
        <xdr:nvSpPr>
          <xdr:cNvPr id="6" name="Rectangle 85"/>
          <xdr:cNvSpPr>
            <a:spLocks noChangeAspect="1"/>
          </xdr:cNvSpPr>
        </xdr:nvSpPr>
        <xdr:spPr>
          <a:xfrm>
            <a:off x="497" y="3807"/>
            <a:ext cx="28" cy="87"/>
          </a:xfrm>
          <a:prstGeom prst="rect">
            <a:avLst/>
          </a:prstGeom>
          <a:solidFill>
            <a:srgbClr val="CCCCCC"/>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6"/>
          <xdr:cNvSpPr>
            <a:spLocks noChangeAspect="1"/>
          </xdr:cNvSpPr>
        </xdr:nvSpPr>
        <xdr:spPr>
          <a:xfrm>
            <a:off x="581" y="3807"/>
            <a:ext cx="28" cy="87"/>
          </a:xfrm>
          <a:prstGeom prst="rect">
            <a:avLst/>
          </a:prstGeom>
          <a:solidFill>
            <a:srgbClr val="CCCCCC"/>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 name="Group 87"/>
          <xdr:cNvGrpSpPr>
            <a:grpSpLocks noChangeAspect="1"/>
          </xdr:cNvGrpSpPr>
        </xdr:nvGrpSpPr>
        <xdr:grpSpPr>
          <a:xfrm>
            <a:off x="490" y="3802"/>
            <a:ext cx="126" cy="96"/>
            <a:chOff x="115439775" y="111600150"/>
            <a:chExt cx="1584000" cy="1224000"/>
          </a:xfrm>
          <a:solidFill>
            <a:srgbClr val="FFFFFF"/>
          </a:solidFill>
        </xdr:grpSpPr>
        <xdr:sp>
          <xdr:nvSpPr>
            <xdr:cNvPr id="9" name="Rectangle 88"/>
            <xdr:cNvSpPr>
              <a:spLocks noChangeAspect="1"/>
            </xdr:cNvSpPr>
          </xdr:nvSpPr>
          <xdr:spPr>
            <a:xfrm>
              <a:off x="115527687" y="111655842"/>
              <a:ext cx="1408176" cy="1112616"/>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89"/>
            <xdr:cNvSpPr>
              <a:spLocks noChangeAspect="1"/>
            </xdr:cNvSpPr>
          </xdr:nvSpPr>
          <xdr:spPr>
            <a:xfrm>
              <a:off x="116583819" y="111600150"/>
              <a:ext cx="0" cy="1224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90"/>
            <xdr:cNvSpPr>
              <a:spLocks noChangeAspect="1"/>
            </xdr:cNvSpPr>
          </xdr:nvSpPr>
          <xdr:spPr>
            <a:xfrm flipH="1">
              <a:off x="115439775" y="112212150"/>
              <a:ext cx="1584000"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91"/>
            <xdr:cNvSpPr>
              <a:spLocks noChangeAspect="1"/>
            </xdr:cNvSpPr>
          </xdr:nvSpPr>
          <xdr:spPr>
            <a:xfrm>
              <a:off x="115879731" y="111600150"/>
              <a:ext cx="0" cy="1224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92"/>
            <xdr:cNvSpPr>
              <a:spLocks noChangeAspect="1"/>
            </xdr:cNvSpPr>
          </xdr:nvSpPr>
          <xdr:spPr>
            <a:xfrm>
              <a:off x="116231775" y="111600150"/>
              <a:ext cx="0" cy="1224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93"/>
            <xdr:cNvSpPr>
              <a:spLocks noChangeAspect="1"/>
            </xdr:cNvSpPr>
          </xdr:nvSpPr>
          <xdr:spPr>
            <a:xfrm flipH="1">
              <a:off x="115439775" y="111933996"/>
              <a:ext cx="1584000"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94"/>
            <xdr:cNvSpPr>
              <a:spLocks noChangeAspect="1"/>
            </xdr:cNvSpPr>
          </xdr:nvSpPr>
          <xdr:spPr>
            <a:xfrm flipH="1">
              <a:off x="115439775" y="112490304"/>
              <a:ext cx="1584000"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6" name="AutoShape 95"/>
          <xdr:cNvSpPr>
            <a:spLocks noChangeAspect="1"/>
          </xdr:cNvSpPr>
        </xdr:nvSpPr>
        <xdr:spPr>
          <a:xfrm rot="10800000" flipH="1" flipV="1">
            <a:off x="587" y="3909"/>
            <a:ext cx="40" cy="22"/>
          </a:xfrm>
          <a:prstGeom prst="upArrow">
            <a:avLst>
              <a:gd name="adj" fmla="val 0"/>
            </a:avLst>
          </a:prstGeom>
          <a:solidFill>
            <a:srgbClr val="6666FF"/>
          </a:solidFill>
          <a:ln w="12700" cmpd="sng">
            <a:solidFill>
              <a:srgbClr val="66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96"/>
          <xdr:cNvSpPr>
            <a:spLocks noChangeAspect="1"/>
          </xdr:cNvSpPr>
        </xdr:nvSpPr>
        <xdr:spPr>
          <a:xfrm flipV="1">
            <a:off x="531" y="3770"/>
            <a:ext cx="44" cy="22"/>
          </a:xfrm>
          <a:prstGeom prst="upArrow">
            <a:avLst>
              <a:gd name="adj" fmla="val 0"/>
            </a:avLst>
          </a:prstGeom>
          <a:solidFill>
            <a:srgbClr val="336633"/>
          </a:solidFill>
          <a:ln w="12700" cmpd="sng">
            <a:solidFill>
              <a:srgbClr val="33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97"/>
          <xdr:cNvSpPr>
            <a:spLocks noChangeAspect="1"/>
          </xdr:cNvSpPr>
        </xdr:nvSpPr>
        <xdr:spPr>
          <a:xfrm rot="10800000" flipH="1" flipV="1">
            <a:off x="486" y="3912"/>
            <a:ext cx="21" cy="17"/>
          </a:xfrm>
          <a:prstGeom prst="upArrow">
            <a:avLst>
              <a:gd name="adj" fmla="val 0"/>
            </a:avLst>
          </a:prstGeom>
          <a:solidFill>
            <a:srgbClr val="6666FF"/>
          </a:solidFill>
          <a:ln w="12700" cmpd="sng">
            <a:solidFill>
              <a:srgbClr val="66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AutoShape 98"/>
          <xdr:cNvSpPr>
            <a:spLocks noChangeAspect="1"/>
          </xdr:cNvSpPr>
        </xdr:nvSpPr>
        <xdr:spPr>
          <a:xfrm rot="2700000" flipV="1">
            <a:off x="537" y="3839"/>
            <a:ext cx="29" cy="27"/>
          </a:xfrm>
          <a:custGeom>
            <a:pathLst>
              <a:path h="21600" w="21600">
                <a:moveTo>
                  <a:pt x="21600" y="6079"/>
                </a:moveTo>
                <a:lnTo>
                  <a:pt x="12960" y="0"/>
                </a:lnTo>
                <a:lnTo>
                  <a:pt x="12960" y="2700"/>
                </a:lnTo>
                <a:lnTo>
                  <a:pt x="12427" y="2700"/>
                </a:lnTo>
                <a:cubicBezTo>
                  <a:pt x="5564" y="2700"/>
                  <a:pt x="0" y="6934"/>
                  <a:pt x="0" y="12158"/>
                </a:cubicBezTo>
                <a:lnTo>
                  <a:pt x="0" y="21600"/>
                </a:lnTo>
                <a:lnTo>
                  <a:pt x="6907" y="21600"/>
                </a:lnTo>
                <a:lnTo>
                  <a:pt x="6907" y="12158"/>
                </a:lnTo>
                <a:cubicBezTo>
                  <a:pt x="6907" y="10667"/>
                  <a:pt x="9378" y="9458"/>
                  <a:pt x="12427" y="9458"/>
                </a:cubicBezTo>
                <a:lnTo>
                  <a:pt x="12960" y="9458"/>
                </a:lnTo>
                <a:lnTo>
                  <a:pt x="12960" y="12158"/>
                </a:lnTo>
                <a:lnTo>
                  <a:pt x="21600" y="6079"/>
                </a:lnTo>
                <a:close/>
              </a:path>
            </a:pathLst>
          </a:custGeom>
          <a:solidFill>
            <a:srgbClr val="990033"/>
          </a:solidFill>
          <a:ln w="12700" cmpd="sng">
            <a:solidFill>
              <a:srgbClr val="9900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99"/>
          <xdr:cNvSpPr>
            <a:spLocks noChangeAspect="1"/>
          </xdr:cNvSpPr>
        </xdr:nvSpPr>
        <xdr:spPr>
          <a:xfrm flipH="1">
            <a:off x="497" y="3873"/>
            <a:ext cx="0" cy="21"/>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00"/>
          <xdr:cNvSpPr>
            <a:spLocks noChangeAspect="1"/>
          </xdr:cNvSpPr>
        </xdr:nvSpPr>
        <xdr:spPr>
          <a:xfrm flipH="1">
            <a:off x="609" y="3807"/>
            <a:ext cx="0" cy="21"/>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1"/>
          <xdr:cNvSpPr>
            <a:spLocks noChangeAspect="1"/>
          </xdr:cNvSpPr>
        </xdr:nvSpPr>
        <xdr:spPr>
          <a:xfrm flipH="1">
            <a:off x="595" y="3806"/>
            <a:ext cx="0" cy="21"/>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02"/>
          <xdr:cNvSpPr>
            <a:spLocks noChangeAspect="1"/>
          </xdr:cNvSpPr>
        </xdr:nvSpPr>
        <xdr:spPr>
          <a:xfrm flipH="1">
            <a:off x="608" y="3872"/>
            <a:ext cx="0" cy="21"/>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4" name="Group 103"/>
          <xdr:cNvGrpSpPr>
            <a:grpSpLocks noChangeAspect="1"/>
          </xdr:cNvGrpSpPr>
        </xdr:nvGrpSpPr>
        <xdr:grpSpPr>
          <a:xfrm>
            <a:off x="497" y="3806"/>
            <a:ext cx="127" cy="105"/>
            <a:chOff x="115511775" y="111672150"/>
            <a:chExt cx="1603397" cy="1338680"/>
          </a:xfrm>
          <a:solidFill>
            <a:srgbClr val="FFFFFF"/>
          </a:solidFill>
        </xdr:grpSpPr>
        <xdr:sp>
          <xdr:nvSpPr>
            <xdr:cNvPr id="25" name="Line 104"/>
            <xdr:cNvSpPr>
              <a:spLocks noChangeAspect="1"/>
            </xdr:cNvSpPr>
          </xdr:nvSpPr>
          <xdr:spPr>
            <a:xfrm rot="21000000" flipH="1">
              <a:off x="115618000" y="111915790"/>
              <a:ext cx="0" cy="109504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05"/>
            <xdr:cNvSpPr>
              <a:spLocks noChangeAspect="1"/>
            </xdr:cNvSpPr>
          </xdr:nvSpPr>
          <xdr:spPr>
            <a:xfrm rot="21000000" flipH="1" flipV="1">
              <a:off x="115511775" y="111799325"/>
              <a:ext cx="1403774"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106"/>
            <xdr:cNvSpPr>
              <a:spLocks noChangeAspect="1"/>
            </xdr:cNvSpPr>
          </xdr:nvSpPr>
          <xdr:spPr>
            <a:xfrm rot="21000000" flipH="1" flipV="1">
              <a:off x="115711398" y="112878970"/>
              <a:ext cx="1403774"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07"/>
            <xdr:cNvSpPr>
              <a:spLocks noChangeAspect="1"/>
            </xdr:cNvSpPr>
          </xdr:nvSpPr>
          <xdr:spPr>
            <a:xfrm rot="21000000" flipH="1">
              <a:off x="117000529" y="111672150"/>
              <a:ext cx="0" cy="109504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 name="Text Box 108"/>
          <xdr:cNvSpPr txBox="1">
            <a:spLocks noChangeAspect="1" noChangeArrowheads="1"/>
          </xdr:cNvSpPr>
        </xdr:nvSpPr>
        <xdr:spPr>
          <a:xfrm>
            <a:off x="494" y="3849"/>
            <a:ext cx="41" cy="20"/>
          </a:xfrm>
          <a:prstGeom prst="rect">
            <a:avLst/>
          </a:prstGeom>
          <a:noFill/>
          <a:ln w="0" cmpd="sng">
            <a:noFill/>
          </a:ln>
        </xdr:spPr>
        <xdr:txBody>
          <a:bodyPr vertOverflow="clip" wrap="square" lIns="35560" tIns="35560" rIns="35560" bIns="35560"/>
          <a:p>
            <a:pPr algn="l">
              <a:defRPr/>
            </a:pPr>
            <a:r>
              <a:rPr lang="en-US" cap="none" sz="700" b="0" i="0" u="none" baseline="0">
                <a:solidFill>
                  <a:srgbClr val="000000"/>
                </a:solidFill>
                <a:latin typeface="ＭＳ Ｐゴシック"/>
                <a:ea typeface="ＭＳ Ｐゴシック"/>
                <a:cs typeface="ＭＳ Ｐゴシック"/>
              </a:rPr>
              <a:t>領域イ</a:t>
            </a:r>
            <a:r>
              <a:rPr lang="en-US" cap="none" sz="800" b="0" i="0" u="none" baseline="0">
                <a:solidFill>
                  <a:srgbClr val="000000"/>
                </a:solidFill>
                <a:latin typeface="ＭＳ Ｐゴシック"/>
                <a:ea typeface="ＭＳ Ｐゴシック"/>
                <a:cs typeface="ＭＳ Ｐゴシック"/>
              </a:rPr>
              <a:t>
</a:t>
            </a:r>
          </a:p>
        </xdr:txBody>
      </xdr:sp>
      <xdr:sp>
        <xdr:nvSpPr>
          <xdr:cNvPr id="30" name="Text Box 109"/>
          <xdr:cNvSpPr txBox="1">
            <a:spLocks noChangeAspect="1" noChangeArrowheads="1"/>
          </xdr:cNvSpPr>
        </xdr:nvSpPr>
        <xdr:spPr>
          <a:xfrm>
            <a:off x="578" y="3849"/>
            <a:ext cx="41" cy="20"/>
          </a:xfrm>
          <a:prstGeom prst="rect">
            <a:avLst/>
          </a:prstGeom>
          <a:noFill/>
          <a:ln w="0" cmpd="sng">
            <a:noFill/>
          </a:ln>
        </xdr:spPr>
        <xdr:txBody>
          <a:bodyPr vertOverflow="clip" wrap="square" lIns="35560" tIns="35560" rIns="35560" bIns="35560"/>
          <a:p>
            <a:pPr algn="l">
              <a:defRPr/>
            </a:pPr>
            <a:r>
              <a:rPr lang="en-US" cap="none" sz="700" b="0" i="0" u="none" baseline="0">
                <a:solidFill>
                  <a:srgbClr val="000000"/>
                </a:solidFill>
                <a:latin typeface="ＭＳ Ｐゴシック"/>
                <a:ea typeface="ＭＳ Ｐゴシック"/>
                <a:cs typeface="ＭＳ Ｐゴシック"/>
              </a:rPr>
              <a:t>領域ロ</a:t>
            </a:r>
            <a:r>
              <a:rPr lang="en-US" cap="none" sz="800" b="0" i="0" u="none" baseline="0">
                <a:solidFill>
                  <a:srgbClr val="000000"/>
                </a:solidFill>
                <a:latin typeface="ＭＳ Ｐゴシック"/>
                <a:ea typeface="ＭＳ Ｐゴシック"/>
                <a:cs typeface="ＭＳ Ｐゴシック"/>
              </a:rPr>
              <a:t>
</a:t>
            </a:r>
          </a:p>
        </xdr:txBody>
      </xdr:sp>
    </xdr:grpSp>
    <xdr:clientData/>
  </xdr:twoCellAnchor>
  <xdr:twoCellAnchor>
    <xdr:from>
      <xdr:col>8</xdr:col>
      <xdr:colOff>314325</xdr:colOff>
      <xdr:row>162</xdr:row>
      <xdr:rowOff>85725</xdr:rowOff>
    </xdr:from>
    <xdr:to>
      <xdr:col>10</xdr:col>
      <xdr:colOff>228600</xdr:colOff>
      <xdr:row>172</xdr:row>
      <xdr:rowOff>219075</xdr:rowOff>
    </xdr:to>
    <xdr:grpSp>
      <xdr:nvGrpSpPr>
        <xdr:cNvPr id="31" name="Group 130"/>
        <xdr:cNvGrpSpPr>
          <a:grpSpLocks/>
        </xdr:cNvGrpSpPr>
      </xdr:nvGrpSpPr>
      <xdr:grpSpPr>
        <a:xfrm>
          <a:off x="4572000" y="38023800"/>
          <a:ext cx="1381125" cy="1743075"/>
          <a:chOff x="480" y="3957"/>
          <a:chExt cx="145" cy="183"/>
        </a:xfrm>
        <a:solidFill>
          <a:srgbClr val="FFFFFF"/>
        </a:solidFill>
      </xdr:grpSpPr>
      <xdr:sp>
        <xdr:nvSpPr>
          <xdr:cNvPr id="32" name="Rectangle 51"/>
          <xdr:cNvSpPr>
            <a:spLocks noChangeAspect="1"/>
          </xdr:cNvSpPr>
        </xdr:nvSpPr>
        <xdr:spPr>
          <a:xfrm>
            <a:off x="494" y="4006"/>
            <a:ext cx="29" cy="94"/>
          </a:xfrm>
          <a:prstGeom prst="rect">
            <a:avLst/>
          </a:prstGeom>
          <a:solidFill>
            <a:srgbClr val="CCCCCC"/>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52"/>
          <xdr:cNvSpPr>
            <a:spLocks noChangeAspect="1"/>
          </xdr:cNvSpPr>
        </xdr:nvSpPr>
        <xdr:spPr>
          <a:xfrm>
            <a:off x="581" y="4006"/>
            <a:ext cx="30" cy="94"/>
          </a:xfrm>
          <a:prstGeom prst="rect">
            <a:avLst/>
          </a:prstGeom>
          <a:solidFill>
            <a:srgbClr val="CCCCCC"/>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 name="Group 53"/>
          <xdr:cNvGrpSpPr>
            <a:grpSpLocks noChangeAspect="1"/>
          </xdr:cNvGrpSpPr>
        </xdr:nvGrpSpPr>
        <xdr:grpSpPr>
          <a:xfrm>
            <a:off x="486" y="4000"/>
            <a:ext cx="133" cy="104"/>
            <a:chOff x="27961575" y="23251950"/>
            <a:chExt cx="1584000" cy="1224000"/>
          </a:xfrm>
          <a:solidFill>
            <a:srgbClr val="FFFFFF"/>
          </a:solidFill>
        </xdr:grpSpPr>
        <xdr:sp>
          <xdr:nvSpPr>
            <xdr:cNvPr id="35" name="Rectangle 54"/>
            <xdr:cNvSpPr>
              <a:spLocks noChangeAspect="1"/>
            </xdr:cNvSpPr>
          </xdr:nvSpPr>
          <xdr:spPr>
            <a:xfrm>
              <a:off x="28049487" y="23307642"/>
              <a:ext cx="1408176" cy="1112616"/>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55"/>
            <xdr:cNvSpPr>
              <a:spLocks noChangeAspect="1"/>
            </xdr:cNvSpPr>
          </xdr:nvSpPr>
          <xdr:spPr>
            <a:xfrm>
              <a:off x="29105619" y="23251950"/>
              <a:ext cx="0" cy="1224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56"/>
            <xdr:cNvSpPr>
              <a:spLocks noChangeAspect="1"/>
            </xdr:cNvSpPr>
          </xdr:nvSpPr>
          <xdr:spPr>
            <a:xfrm flipH="1">
              <a:off x="27961575" y="23863950"/>
              <a:ext cx="1584000"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57"/>
            <xdr:cNvSpPr>
              <a:spLocks noChangeAspect="1"/>
            </xdr:cNvSpPr>
          </xdr:nvSpPr>
          <xdr:spPr>
            <a:xfrm>
              <a:off x="28401531" y="23251950"/>
              <a:ext cx="0" cy="1224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58"/>
            <xdr:cNvSpPr>
              <a:spLocks noChangeAspect="1"/>
            </xdr:cNvSpPr>
          </xdr:nvSpPr>
          <xdr:spPr>
            <a:xfrm>
              <a:off x="28753575" y="23251950"/>
              <a:ext cx="0" cy="1224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59"/>
            <xdr:cNvSpPr>
              <a:spLocks noChangeAspect="1"/>
            </xdr:cNvSpPr>
          </xdr:nvSpPr>
          <xdr:spPr>
            <a:xfrm flipH="1">
              <a:off x="27961575" y="23585796"/>
              <a:ext cx="1584000"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60"/>
            <xdr:cNvSpPr>
              <a:spLocks noChangeAspect="1"/>
            </xdr:cNvSpPr>
          </xdr:nvSpPr>
          <xdr:spPr>
            <a:xfrm flipH="1">
              <a:off x="27961575" y="24142104"/>
              <a:ext cx="1584000"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2" name="Text Box 61"/>
          <xdr:cNvSpPr txBox="1">
            <a:spLocks noChangeAspect="1" noChangeArrowheads="1"/>
          </xdr:cNvSpPr>
        </xdr:nvSpPr>
        <xdr:spPr>
          <a:xfrm>
            <a:off x="491" y="4054"/>
            <a:ext cx="44" cy="19"/>
          </a:xfrm>
          <a:prstGeom prst="rect">
            <a:avLst/>
          </a:prstGeom>
          <a:noFill/>
          <a:ln w="0" cmpd="sng">
            <a:noFill/>
          </a:ln>
        </xdr:spPr>
        <xdr:txBody>
          <a:bodyPr vertOverflow="clip" wrap="square" lIns="35560" tIns="35560" rIns="35560" bIns="35560"/>
          <a:p>
            <a:pPr algn="l">
              <a:defRPr/>
            </a:pPr>
            <a:r>
              <a:rPr lang="en-US" cap="none" sz="700" b="0" i="0" u="none" baseline="0">
                <a:solidFill>
                  <a:srgbClr val="000000"/>
                </a:solidFill>
                <a:latin typeface="ＭＳ Ｐゴシック"/>
                <a:ea typeface="ＭＳ Ｐゴシック"/>
                <a:cs typeface="ＭＳ Ｐゴシック"/>
              </a:rPr>
              <a:t>領域イ</a:t>
            </a:r>
            <a:r>
              <a:rPr lang="en-US" cap="none" sz="800" b="0" i="0" u="none" baseline="0">
                <a:solidFill>
                  <a:srgbClr val="000000"/>
                </a:solidFill>
                <a:latin typeface="ＭＳ Ｐゴシック"/>
                <a:ea typeface="ＭＳ Ｐゴシック"/>
                <a:cs typeface="ＭＳ Ｐゴシック"/>
              </a:rPr>
              <a:t>
</a:t>
            </a:r>
          </a:p>
        </xdr:txBody>
      </xdr:sp>
      <xdr:sp>
        <xdr:nvSpPr>
          <xdr:cNvPr id="43" name="Text Box 62"/>
          <xdr:cNvSpPr txBox="1">
            <a:spLocks noChangeAspect="1" noChangeArrowheads="1"/>
          </xdr:cNvSpPr>
        </xdr:nvSpPr>
        <xdr:spPr>
          <a:xfrm>
            <a:off x="580" y="4052"/>
            <a:ext cx="44" cy="19"/>
          </a:xfrm>
          <a:prstGeom prst="rect">
            <a:avLst/>
          </a:prstGeom>
          <a:noFill/>
          <a:ln w="0" cmpd="sng">
            <a:noFill/>
          </a:ln>
        </xdr:spPr>
        <xdr:txBody>
          <a:bodyPr vertOverflow="clip" wrap="square" lIns="35560" tIns="35560" rIns="35560" bIns="35560"/>
          <a:p>
            <a:pPr algn="l">
              <a:defRPr/>
            </a:pPr>
            <a:r>
              <a:rPr lang="en-US" cap="none" sz="700" b="0" i="0" u="none" baseline="0">
                <a:solidFill>
                  <a:srgbClr val="000000"/>
                </a:solidFill>
                <a:latin typeface="ＭＳ Ｐゴシック"/>
                <a:ea typeface="ＭＳ Ｐゴシック"/>
                <a:cs typeface="ＭＳ Ｐゴシック"/>
              </a:rPr>
              <a:t>領域ロ</a:t>
            </a:r>
            <a:r>
              <a:rPr lang="en-US" cap="none" sz="800" b="0" i="0" u="none" baseline="0">
                <a:solidFill>
                  <a:srgbClr val="000000"/>
                </a:solidFill>
                <a:latin typeface="ＭＳ Ｐゴシック"/>
                <a:ea typeface="ＭＳ Ｐゴシック"/>
                <a:cs typeface="ＭＳ Ｐゴシック"/>
              </a:rPr>
              <a:t>
</a:t>
            </a:r>
          </a:p>
        </xdr:txBody>
      </xdr:sp>
      <xdr:sp>
        <xdr:nvSpPr>
          <xdr:cNvPr id="44" name="Line 63"/>
          <xdr:cNvSpPr>
            <a:spLocks noChangeAspect="1"/>
          </xdr:cNvSpPr>
        </xdr:nvSpPr>
        <xdr:spPr>
          <a:xfrm flipH="1">
            <a:off x="493" y="4077"/>
            <a:ext cx="0" cy="23"/>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64"/>
          <xdr:cNvSpPr>
            <a:spLocks noChangeAspect="1"/>
          </xdr:cNvSpPr>
        </xdr:nvSpPr>
        <xdr:spPr>
          <a:xfrm flipH="1">
            <a:off x="611" y="4005"/>
            <a:ext cx="0" cy="24"/>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65"/>
          <xdr:cNvSpPr>
            <a:spLocks noChangeAspect="1"/>
          </xdr:cNvSpPr>
        </xdr:nvSpPr>
        <xdr:spPr>
          <a:xfrm flipH="1">
            <a:off x="611" y="4077"/>
            <a:ext cx="0" cy="23"/>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66"/>
          <xdr:cNvSpPr>
            <a:spLocks noChangeAspect="1"/>
          </xdr:cNvSpPr>
        </xdr:nvSpPr>
        <xdr:spPr>
          <a:xfrm flipH="1">
            <a:off x="598" y="4004"/>
            <a:ext cx="0" cy="24"/>
          </a:xfrm>
          <a:prstGeom prst="line">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Text Box 67"/>
          <xdr:cNvSpPr txBox="1">
            <a:spLocks noChangeAspect="1" noChangeArrowheads="1"/>
          </xdr:cNvSpPr>
        </xdr:nvSpPr>
        <xdr:spPr>
          <a:xfrm>
            <a:off x="575" y="3969"/>
            <a:ext cx="45" cy="23"/>
          </a:xfrm>
          <a:prstGeom prst="rect">
            <a:avLst/>
          </a:prstGeom>
          <a:solidFill>
            <a:srgbClr val="FFFFFF"/>
          </a:solidFill>
          <a:ln w="0" cmpd="sng">
            <a:noFill/>
          </a:ln>
        </xdr:spPr>
        <xdr:txBody>
          <a:bodyPr vertOverflow="clip" wrap="square" lIns="35560" tIns="35560" rIns="35560" bIns="35560"/>
          <a:p>
            <a:pPr algn="l">
              <a:defRPr/>
            </a:pPr>
            <a:r>
              <a:rPr lang="en-US" cap="none" sz="800" b="0" i="0" u="none" baseline="0">
                <a:solidFill>
                  <a:srgbClr val="000000"/>
                </a:solidFill>
                <a:latin typeface="ＭＳ Ｐゴシック"/>
                <a:ea typeface="ＭＳ Ｐゴシック"/>
                <a:cs typeface="ＭＳ Ｐゴシック"/>
              </a:rPr>
              <a:t>地震力</a:t>
            </a:r>
            <a:r>
              <a:rPr lang="en-US" cap="none" sz="900" b="0" i="0" u="none" baseline="0">
                <a:solidFill>
                  <a:srgbClr val="000000"/>
                </a:solidFill>
                <a:latin typeface="ＭＳ Ｐゴシック"/>
                <a:ea typeface="ＭＳ Ｐゴシック"/>
                <a:cs typeface="ＭＳ Ｐゴシック"/>
              </a:rPr>
              <a:t>
</a:t>
            </a:r>
          </a:p>
        </xdr:txBody>
      </xdr:sp>
      <xdr:sp>
        <xdr:nvSpPr>
          <xdr:cNvPr id="49" name="AutoShape 68"/>
          <xdr:cNvSpPr>
            <a:spLocks noChangeAspect="1"/>
          </xdr:cNvSpPr>
        </xdr:nvSpPr>
        <xdr:spPr>
          <a:xfrm flipV="1">
            <a:off x="530" y="3969"/>
            <a:ext cx="45" cy="24"/>
          </a:xfrm>
          <a:prstGeom prst="upArrow">
            <a:avLst>
              <a:gd name="adj" fmla="val 0"/>
            </a:avLst>
          </a:prstGeom>
          <a:solidFill>
            <a:srgbClr val="336633"/>
          </a:solidFill>
          <a:ln w="12700" cmpd="sng">
            <a:solidFill>
              <a:srgbClr val="33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69"/>
          <xdr:cNvSpPr>
            <a:spLocks noChangeAspect="1"/>
          </xdr:cNvSpPr>
        </xdr:nvSpPr>
        <xdr:spPr>
          <a:xfrm rot="10800000" flipH="1" flipV="1">
            <a:off x="480" y="4108"/>
            <a:ext cx="30" cy="25"/>
          </a:xfrm>
          <a:prstGeom prst="upArrow">
            <a:avLst>
              <a:gd name="adj" fmla="val 0"/>
            </a:avLst>
          </a:prstGeom>
          <a:solidFill>
            <a:srgbClr val="6666FF"/>
          </a:solidFill>
          <a:ln w="12700" cmpd="sng">
            <a:solidFill>
              <a:srgbClr val="66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70"/>
          <xdr:cNvSpPr>
            <a:spLocks noChangeAspect="1"/>
          </xdr:cNvSpPr>
        </xdr:nvSpPr>
        <xdr:spPr>
          <a:xfrm>
            <a:off x="494" y="4005"/>
            <a:ext cx="0" cy="25"/>
          </a:xfrm>
          <a:prstGeom prst="line">
            <a:avLst/>
          </a:prstGeom>
          <a:noFill/>
          <a:ln w="508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71"/>
          <xdr:cNvSpPr>
            <a:spLocks noChangeAspect="1"/>
          </xdr:cNvSpPr>
        </xdr:nvSpPr>
        <xdr:spPr>
          <a:xfrm>
            <a:off x="508" y="4005"/>
            <a:ext cx="0" cy="24"/>
          </a:xfrm>
          <a:prstGeom prst="line">
            <a:avLst/>
          </a:prstGeom>
          <a:noFill/>
          <a:ln w="508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72"/>
          <xdr:cNvSpPr>
            <a:spLocks noChangeAspect="1"/>
          </xdr:cNvSpPr>
        </xdr:nvSpPr>
        <xdr:spPr>
          <a:xfrm flipH="1">
            <a:off x="492" y="3959"/>
            <a:ext cx="8" cy="44"/>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73"/>
          <xdr:cNvSpPr>
            <a:spLocks noChangeAspect="1"/>
          </xdr:cNvSpPr>
        </xdr:nvSpPr>
        <xdr:spPr>
          <a:xfrm>
            <a:off x="500" y="3957"/>
            <a:ext cx="7" cy="46"/>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74"/>
          <xdr:cNvSpPr>
            <a:spLocks noChangeAspect="1"/>
          </xdr:cNvSpPr>
        </xdr:nvSpPr>
        <xdr:spPr>
          <a:xfrm>
            <a:off x="553" y="4004"/>
            <a:ext cx="0" cy="24"/>
          </a:xfrm>
          <a:prstGeom prst="line">
            <a:avLst/>
          </a:prstGeom>
          <a:noFill/>
          <a:ln w="508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75"/>
          <xdr:cNvSpPr>
            <a:spLocks noChangeAspect="1"/>
          </xdr:cNvSpPr>
        </xdr:nvSpPr>
        <xdr:spPr>
          <a:xfrm>
            <a:off x="502" y="3960"/>
            <a:ext cx="51" cy="56"/>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AutoShape 76"/>
          <xdr:cNvSpPr>
            <a:spLocks noChangeAspect="1"/>
          </xdr:cNvSpPr>
        </xdr:nvSpPr>
        <xdr:spPr>
          <a:xfrm rot="10800000" flipH="1" flipV="1">
            <a:off x="595" y="4108"/>
            <a:ext cx="30" cy="25"/>
          </a:xfrm>
          <a:prstGeom prst="upArrow">
            <a:avLst>
              <a:gd name="adj" fmla="val 0"/>
            </a:avLst>
          </a:prstGeom>
          <a:solidFill>
            <a:srgbClr val="6666FF"/>
          </a:solidFill>
          <a:ln w="12700" cmpd="sng">
            <a:solidFill>
              <a:srgbClr val="66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Text Box 117"/>
          <xdr:cNvSpPr txBox="1">
            <a:spLocks noChangeAspect="1" noChangeArrowheads="1"/>
          </xdr:cNvSpPr>
        </xdr:nvSpPr>
        <xdr:spPr>
          <a:xfrm>
            <a:off x="518" y="4116"/>
            <a:ext cx="70" cy="24"/>
          </a:xfrm>
          <a:prstGeom prst="rect">
            <a:avLst/>
          </a:prstGeom>
          <a:noFill/>
          <a:ln w="0" cmpd="sng">
            <a:noFill/>
          </a:ln>
        </xdr:spPr>
        <xdr:txBody>
          <a:bodyPr vertOverflow="clip" wrap="square" lIns="35560" tIns="35560" rIns="35560" bIns="35560"/>
          <a:p>
            <a:pPr algn="l">
              <a:defRPr/>
            </a:pPr>
            <a:r>
              <a:rPr lang="en-US" cap="none" sz="800" b="0" i="0" u="none" baseline="0">
                <a:solidFill>
                  <a:srgbClr val="000000"/>
                </a:solidFill>
                <a:latin typeface="ＭＳ Ｐゴシック"/>
                <a:ea typeface="ＭＳ Ｐゴシック"/>
                <a:cs typeface="ＭＳ Ｐゴシック"/>
              </a:rPr>
              <a:t>建物の耐力</a:t>
            </a:r>
            <a:r>
              <a:rPr lang="en-US" cap="none" sz="800" b="0" i="0" u="none" baseline="0">
                <a:solidFill>
                  <a:srgbClr val="000000"/>
                </a:solidFill>
                <a:latin typeface="ＭＳ Ｐゴシック"/>
                <a:ea typeface="ＭＳ Ｐゴシック"/>
                <a:cs typeface="ＭＳ Ｐゴシック"/>
              </a:rPr>
              <a:t>
</a:t>
            </a:r>
          </a:p>
        </xdr:txBody>
      </xdr:sp>
    </xdr:grpSp>
    <xdr:clientData/>
  </xdr:twoCellAnchor>
  <xdr:twoCellAnchor>
    <xdr:from>
      <xdr:col>10</xdr:col>
      <xdr:colOff>685800</xdr:colOff>
      <xdr:row>159</xdr:row>
      <xdr:rowOff>9525</xdr:rowOff>
    </xdr:from>
    <xdr:to>
      <xdr:col>10</xdr:col>
      <xdr:colOff>876300</xdr:colOff>
      <xdr:row>162</xdr:row>
      <xdr:rowOff>38100</xdr:rowOff>
    </xdr:to>
    <xdr:sp>
      <xdr:nvSpPr>
        <xdr:cNvPr id="59" name="Text Box 120"/>
        <xdr:cNvSpPr txBox="1">
          <a:spLocks noChangeArrowheads="1"/>
        </xdr:cNvSpPr>
      </xdr:nvSpPr>
      <xdr:spPr>
        <a:xfrm>
          <a:off x="6410325" y="37461825"/>
          <a:ext cx="190500" cy="514350"/>
        </a:xfrm>
        <a:prstGeom prst="rect">
          <a:avLst/>
        </a:prstGeom>
        <a:noFill/>
        <a:ln w="9525" cmpd="sng">
          <a:noFill/>
        </a:ln>
      </xdr:spPr>
      <xdr:txBody>
        <a:bodyPr vertOverflow="clip" wrap="square" lIns="27432" tIns="0" rIns="0" bIns="0" vert="wordArtVertRtl"/>
        <a:p>
          <a:pPr algn="l">
            <a:defRPr/>
          </a:pPr>
          <a:r>
            <a:rPr lang="en-US" cap="none" sz="900" b="0" i="0" u="none" baseline="0">
              <a:solidFill>
                <a:srgbClr val="000000"/>
              </a:solidFill>
            </a:rPr>
            <a:t>補強案</a:t>
          </a:r>
        </a:p>
      </xdr:txBody>
    </xdr:sp>
    <xdr:clientData/>
  </xdr:twoCellAnchor>
  <xdr:twoCellAnchor>
    <xdr:from>
      <xdr:col>9</xdr:col>
      <xdr:colOff>304800</xdr:colOff>
      <xdr:row>155</xdr:row>
      <xdr:rowOff>47625</xdr:rowOff>
    </xdr:from>
    <xdr:to>
      <xdr:col>10</xdr:col>
      <xdr:colOff>47625</xdr:colOff>
      <xdr:row>156</xdr:row>
      <xdr:rowOff>38100</xdr:rowOff>
    </xdr:to>
    <xdr:sp>
      <xdr:nvSpPr>
        <xdr:cNvPr id="60" name="Text Box 126"/>
        <xdr:cNvSpPr txBox="1">
          <a:spLocks noChangeArrowheads="1"/>
        </xdr:cNvSpPr>
      </xdr:nvSpPr>
      <xdr:spPr>
        <a:xfrm>
          <a:off x="5295900" y="36890325"/>
          <a:ext cx="4762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ねじれ</a:t>
          </a:r>
        </a:p>
      </xdr:txBody>
    </xdr:sp>
    <xdr:clientData/>
  </xdr:twoCellAnchor>
  <xdr:twoCellAnchor editAs="oneCell">
    <xdr:from>
      <xdr:col>0</xdr:col>
      <xdr:colOff>114300</xdr:colOff>
      <xdr:row>152</xdr:row>
      <xdr:rowOff>38100</xdr:rowOff>
    </xdr:from>
    <xdr:to>
      <xdr:col>3</xdr:col>
      <xdr:colOff>723900</xdr:colOff>
      <xdr:row>163</xdr:row>
      <xdr:rowOff>114300</xdr:rowOff>
    </xdr:to>
    <xdr:pic>
      <xdr:nvPicPr>
        <xdr:cNvPr id="61" name="Picture 127" descr="基礎補強-文字削除貼付け用"/>
        <xdr:cNvPicPr preferRelativeResize="1">
          <a:picLocks noChangeAspect="1"/>
        </xdr:cNvPicPr>
      </xdr:nvPicPr>
      <xdr:blipFill>
        <a:blip r:embed="rId1"/>
        <a:stretch>
          <a:fillRect/>
        </a:stretch>
      </xdr:blipFill>
      <xdr:spPr>
        <a:xfrm>
          <a:off x="114300" y="36404550"/>
          <a:ext cx="2114550" cy="1800225"/>
        </a:xfrm>
        <a:prstGeom prst="rect">
          <a:avLst/>
        </a:prstGeom>
        <a:noFill/>
        <a:ln w="9525" cmpd="sng">
          <a:noFill/>
        </a:ln>
      </xdr:spPr>
    </xdr:pic>
    <xdr:clientData/>
  </xdr:twoCellAnchor>
  <xdr:twoCellAnchor editAs="oneCell">
    <xdr:from>
      <xdr:col>4</xdr:col>
      <xdr:colOff>9525</xdr:colOff>
      <xdr:row>152</xdr:row>
      <xdr:rowOff>95250</xdr:rowOff>
    </xdr:from>
    <xdr:to>
      <xdr:col>8</xdr:col>
      <xdr:colOff>152400</xdr:colOff>
      <xdr:row>164</xdr:row>
      <xdr:rowOff>19050</xdr:rowOff>
    </xdr:to>
    <xdr:pic>
      <xdr:nvPicPr>
        <xdr:cNvPr id="62" name="Picture 128" descr="構造用合板-文字削除貼付け用"/>
        <xdr:cNvPicPr preferRelativeResize="1">
          <a:picLocks noChangeAspect="1"/>
        </xdr:cNvPicPr>
      </xdr:nvPicPr>
      <xdr:blipFill>
        <a:blip r:embed="rId2"/>
        <a:stretch>
          <a:fillRect/>
        </a:stretch>
      </xdr:blipFill>
      <xdr:spPr>
        <a:xfrm>
          <a:off x="2247900" y="36461700"/>
          <a:ext cx="2162175" cy="1800225"/>
        </a:xfrm>
        <a:prstGeom prst="rect">
          <a:avLst/>
        </a:prstGeom>
        <a:noFill/>
        <a:ln w="9525" cmpd="sng">
          <a:noFill/>
        </a:ln>
      </xdr:spPr>
    </xdr:pic>
    <xdr:clientData/>
  </xdr:twoCellAnchor>
  <xdr:twoCellAnchor>
    <xdr:from>
      <xdr:col>8</xdr:col>
      <xdr:colOff>142875</xdr:colOff>
      <xdr:row>161</xdr:row>
      <xdr:rowOff>152400</xdr:rowOff>
    </xdr:from>
    <xdr:to>
      <xdr:col>9</xdr:col>
      <xdr:colOff>361950</xdr:colOff>
      <xdr:row>162</xdr:row>
      <xdr:rowOff>142875</xdr:rowOff>
    </xdr:to>
    <xdr:sp>
      <xdr:nvSpPr>
        <xdr:cNvPr id="63" name="Text Box 129"/>
        <xdr:cNvSpPr txBox="1">
          <a:spLocks noChangeArrowheads="1"/>
        </xdr:cNvSpPr>
      </xdr:nvSpPr>
      <xdr:spPr>
        <a:xfrm>
          <a:off x="4400550" y="37909500"/>
          <a:ext cx="9525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　壁補強（３か所）</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104775</xdr:colOff>
      <xdr:row>13</xdr:row>
      <xdr:rowOff>9525</xdr:rowOff>
    </xdr:from>
    <xdr:ext cx="352425" cy="276225"/>
    <xdr:sp>
      <xdr:nvSpPr>
        <xdr:cNvPr id="1" name="Text Box 1"/>
        <xdr:cNvSpPr txBox="1">
          <a:spLocks noChangeArrowheads="1"/>
        </xdr:cNvSpPr>
      </xdr:nvSpPr>
      <xdr:spPr>
        <a:xfrm>
          <a:off x="5829300" y="7477125"/>
          <a:ext cx="3524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0</xdr:col>
      <xdr:colOff>0</xdr:colOff>
      <xdr:row>160</xdr:row>
      <xdr:rowOff>28575</xdr:rowOff>
    </xdr:from>
    <xdr:to>
      <xdr:col>3</xdr:col>
      <xdr:colOff>619125</xdr:colOff>
      <xdr:row>166</xdr:row>
      <xdr:rowOff>28575</xdr:rowOff>
    </xdr:to>
    <xdr:sp>
      <xdr:nvSpPr>
        <xdr:cNvPr id="2" name="Freeform 4"/>
        <xdr:cNvSpPr>
          <a:spLocks/>
        </xdr:cNvSpPr>
      </xdr:nvSpPr>
      <xdr:spPr>
        <a:xfrm>
          <a:off x="0" y="38328600"/>
          <a:ext cx="2124075" cy="1143000"/>
        </a:xfrm>
        <a:custGeom>
          <a:pathLst>
            <a:path h="1145382" w="2127619">
              <a:moveTo>
                <a:pt x="0" y="557644"/>
              </a:moveTo>
              <a:lnTo>
                <a:pt x="194044" y="485775"/>
              </a:lnTo>
              <a:lnTo>
                <a:pt x="196425" y="588169"/>
              </a:lnTo>
              <a:lnTo>
                <a:pt x="236906" y="616744"/>
              </a:lnTo>
              <a:lnTo>
                <a:pt x="348825" y="557213"/>
              </a:lnTo>
              <a:lnTo>
                <a:pt x="355969" y="647700"/>
              </a:lnTo>
              <a:lnTo>
                <a:pt x="508369" y="714375"/>
              </a:lnTo>
              <a:lnTo>
                <a:pt x="636956" y="657225"/>
              </a:lnTo>
              <a:lnTo>
                <a:pt x="632194" y="581025"/>
              </a:lnTo>
              <a:lnTo>
                <a:pt x="739350" y="531019"/>
              </a:lnTo>
              <a:lnTo>
                <a:pt x="1203694" y="321469"/>
              </a:lnTo>
              <a:lnTo>
                <a:pt x="1515638" y="190500"/>
              </a:lnTo>
              <a:lnTo>
                <a:pt x="1518019" y="211932"/>
              </a:lnTo>
              <a:lnTo>
                <a:pt x="1651369" y="252413"/>
              </a:lnTo>
              <a:lnTo>
                <a:pt x="1794244" y="190500"/>
              </a:lnTo>
              <a:lnTo>
                <a:pt x="1791863" y="64294"/>
              </a:lnTo>
              <a:lnTo>
                <a:pt x="1946644" y="0"/>
              </a:lnTo>
              <a:lnTo>
                <a:pt x="2125238" y="0"/>
              </a:lnTo>
              <a:lnTo>
                <a:pt x="2127619" y="371475"/>
              </a:lnTo>
              <a:lnTo>
                <a:pt x="608381" y="1145382"/>
              </a:lnTo>
              <a:lnTo>
                <a:pt x="1163" y="773907"/>
              </a:lnTo>
              <a:lnTo>
                <a:pt x="0" y="557644"/>
              </a:lnTo>
              <a:close/>
            </a:path>
          </a:pathLst>
        </a:custGeom>
        <a:solidFill>
          <a:srgbClr val="CCCC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163</xdr:row>
      <xdr:rowOff>152400</xdr:rowOff>
    </xdr:from>
    <xdr:to>
      <xdr:col>1</xdr:col>
      <xdr:colOff>304800</xdr:colOff>
      <xdr:row>166</xdr:row>
      <xdr:rowOff>38100</xdr:rowOff>
    </xdr:to>
    <xdr:sp>
      <xdr:nvSpPr>
        <xdr:cNvPr id="3" name="Line 45"/>
        <xdr:cNvSpPr>
          <a:spLocks/>
        </xdr:cNvSpPr>
      </xdr:nvSpPr>
      <xdr:spPr>
        <a:xfrm>
          <a:off x="0" y="39100125"/>
          <a:ext cx="6096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162</xdr:row>
      <xdr:rowOff>133350</xdr:rowOff>
    </xdr:from>
    <xdr:to>
      <xdr:col>0</xdr:col>
      <xdr:colOff>219075</xdr:colOff>
      <xdr:row>163</xdr:row>
      <xdr:rowOff>76200</xdr:rowOff>
    </xdr:to>
    <xdr:sp>
      <xdr:nvSpPr>
        <xdr:cNvPr id="4" name="Freeform 44"/>
        <xdr:cNvSpPr>
          <a:spLocks/>
        </xdr:cNvSpPr>
      </xdr:nvSpPr>
      <xdr:spPr>
        <a:xfrm>
          <a:off x="19050" y="38928675"/>
          <a:ext cx="200025" cy="95250"/>
        </a:xfrm>
        <a:custGeom>
          <a:pathLst>
            <a:path h="92869" w="201215">
              <a:moveTo>
                <a:pt x="195787" y="13950"/>
              </a:moveTo>
              <a:lnTo>
                <a:pt x="8334" y="92869"/>
              </a:lnTo>
              <a:lnTo>
                <a:pt x="0" y="91678"/>
              </a:lnTo>
              <a:lnTo>
                <a:pt x="3571" y="76200"/>
              </a:lnTo>
              <a:lnTo>
                <a:pt x="185737" y="0"/>
              </a:lnTo>
              <a:lnTo>
                <a:pt x="201215" y="833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162</xdr:row>
      <xdr:rowOff>104775</xdr:rowOff>
    </xdr:from>
    <xdr:to>
      <xdr:col>1</xdr:col>
      <xdr:colOff>304800</xdr:colOff>
      <xdr:row>164</xdr:row>
      <xdr:rowOff>152400</xdr:rowOff>
    </xdr:to>
    <xdr:sp>
      <xdr:nvSpPr>
        <xdr:cNvPr id="5" name="Line 48"/>
        <xdr:cNvSpPr>
          <a:spLocks/>
        </xdr:cNvSpPr>
      </xdr:nvSpPr>
      <xdr:spPr>
        <a:xfrm flipH="1" flipV="1">
          <a:off x="19050" y="38900100"/>
          <a:ext cx="590550" cy="371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158</xdr:row>
      <xdr:rowOff>114300</xdr:rowOff>
    </xdr:from>
    <xdr:to>
      <xdr:col>6</xdr:col>
      <xdr:colOff>400050</xdr:colOff>
      <xdr:row>166</xdr:row>
      <xdr:rowOff>314325</xdr:rowOff>
    </xdr:to>
    <xdr:grpSp>
      <xdr:nvGrpSpPr>
        <xdr:cNvPr id="6" name="Group 197"/>
        <xdr:cNvGrpSpPr>
          <a:grpSpLocks/>
        </xdr:cNvGrpSpPr>
      </xdr:nvGrpSpPr>
      <xdr:grpSpPr>
        <a:xfrm>
          <a:off x="76200" y="37947600"/>
          <a:ext cx="3267075" cy="1809750"/>
          <a:chOff x="8" y="3954"/>
          <a:chExt cx="343" cy="190"/>
        </a:xfrm>
        <a:solidFill>
          <a:srgbClr val="FFFFFF"/>
        </a:solidFill>
      </xdr:grpSpPr>
      <xdr:sp>
        <xdr:nvSpPr>
          <xdr:cNvPr id="7" name="Text Box 8"/>
          <xdr:cNvSpPr txBox="1">
            <a:spLocks noChangeArrowheads="1"/>
          </xdr:cNvSpPr>
        </xdr:nvSpPr>
        <xdr:spPr>
          <a:xfrm>
            <a:off x="223" y="4026"/>
            <a:ext cx="128" cy="2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コンクリートに接する柱脚部は、</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念入りに防腐措置を施す</a:t>
            </a:r>
            <a:r>
              <a:rPr lang="en-US" cap="none" sz="500" b="0" i="0" u="none" baseline="0">
                <a:solidFill>
                  <a:srgbClr val="000000"/>
                </a:solidFill>
                <a:latin typeface="HGPｺﾞｼｯｸE"/>
                <a:ea typeface="HGPｺﾞｼｯｸE"/>
                <a:cs typeface="HGPｺﾞｼｯｸE"/>
              </a:rPr>
              <a:t>
</a:t>
            </a:r>
          </a:p>
        </xdr:txBody>
      </xdr:sp>
      <xdr:sp>
        <xdr:nvSpPr>
          <xdr:cNvPr id="8" name="Text Box 5"/>
          <xdr:cNvSpPr txBox="1">
            <a:spLocks noChangeArrowheads="1"/>
          </xdr:cNvSpPr>
        </xdr:nvSpPr>
        <xdr:spPr>
          <a:xfrm>
            <a:off x="28" y="3954"/>
            <a:ext cx="85" cy="37"/>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両端から足固め材を</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はさみこんで、</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柱とボルトで緊結</a:t>
            </a:r>
            <a:r>
              <a:rPr lang="en-US" cap="none" sz="500" b="0" i="0" u="none" baseline="0">
                <a:solidFill>
                  <a:srgbClr val="000000"/>
                </a:solidFill>
                <a:latin typeface="HGPｺﾞｼｯｸE"/>
                <a:ea typeface="HGPｺﾞｼｯｸE"/>
                <a:cs typeface="HGPｺﾞｼｯｸE"/>
              </a:rPr>
              <a:t>
</a:t>
            </a:r>
          </a:p>
        </xdr:txBody>
      </xdr:sp>
      <xdr:sp>
        <xdr:nvSpPr>
          <xdr:cNvPr id="9" name="Text Box 6"/>
          <xdr:cNvSpPr txBox="1">
            <a:spLocks noChangeArrowheads="1"/>
          </xdr:cNvSpPr>
        </xdr:nvSpPr>
        <xdr:spPr>
          <a:xfrm>
            <a:off x="8" y="4000"/>
            <a:ext cx="24" cy="1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PｺﾞｼｯｸE"/>
                <a:ea typeface="HGPｺﾞｼｯｸE"/>
                <a:cs typeface="HGPｺﾞｼｯｸE"/>
              </a:rPr>
              <a:t>柱</a:t>
            </a:r>
            <a:r>
              <a:rPr lang="en-US" cap="none" sz="500" b="0" i="0" u="none" baseline="0">
                <a:solidFill>
                  <a:srgbClr val="000000"/>
                </a:solidFill>
                <a:latin typeface="HGPｺﾞｼｯｸE"/>
                <a:ea typeface="HGPｺﾞｼｯｸE"/>
                <a:cs typeface="HGPｺﾞｼｯｸE"/>
              </a:rPr>
              <a:t>
</a:t>
            </a:r>
          </a:p>
        </xdr:txBody>
      </xdr:sp>
      <xdr:sp>
        <xdr:nvSpPr>
          <xdr:cNvPr id="10" name="Text Box 7"/>
          <xdr:cNvSpPr txBox="1">
            <a:spLocks noChangeArrowheads="1"/>
          </xdr:cNvSpPr>
        </xdr:nvSpPr>
        <xdr:spPr>
          <a:xfrm>
            <a:off x="223" y="3961"/>
            <a:ext cx="64" cy="6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ひら金物または</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羽子板ボルトを</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垂らして、</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べた基礎と</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アンカーをとる</a:t>
            </a:r>
            <a:r>
              <a:rPr lang="en-US" cap="none" sz="500" b="0" i="0" u="none" baseline="0">
                <a:solidFill>
                  <a:srgbClr val="000000"/>
                </a:solidFill>
                <a:latin typeface="HGPｺﾞｼｯｸE"/>
                <a:ea typeface="HGPｺﾞｼｯｸE"/>
                <a:cs typeface="HGPｺﾞｼｯｸE"/>
              </a:rPr>
              <a:t>
</a:t>
            </a:r>
          </a:p>
        </xdr:txBody>
      </xdr:sp>
      <xdr:sp>
        <xdr:nvSpPr>
          <xdr:cNvPr id="11" name="Text Box 9"/>
          <xdr:cNvSpPr txBox="1">
            <a:spLocks noChangeArrowheads="1"/>
          </xdr:cNvSpPr>
        </xdr:nvSpPr>
        <xdr:spPr>
          <a:xfrm>
            <a:off x="179" y="4060"/>
            <a:ext cx="124" cy="4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鉄筋</a:t>
            </a:r>
            <a:r>
              <a:rPr lang="en-US" cap="none" sz="600" b="0" i="0" u="none" baseline="0">
                <a:solidFill>
                  <a:srgbClr val="000000"/>
                </a:solidFill>
                <a:latin typeface="HGPｺﾞｼｯｸE"/>
                <a:ea typeface="HGPｺﾞｼｯｸE"/>
                <a:cs typeface="HGPｺﾞｼｯｸE"/>
              </a:rPr>
              <a:t>D10</a:t>
            </a:r>
            <a:r>
              <a:rPr lang="en-US" cap="none" sz="600" b="0" i="0" u="none" baseline="0">
                <a:solidFill>
                  <a:srgbClr val="000000"/>
                </a:solidFill>
                <a:latin typeface="HGP?????"/>
                <a:ea typeface="HGP?????"/>
                <a:cs typeface="HGP?????"/>
              </a:rPr>
              <a:t>
</a:t>
            </a:r>
            <a:r>
              <a:rPr lang="en-US" cap="none" sz="600" b="0" i="0" u="none" baseline="0">
                <a:solidFill>
                  <a:srgbClr val="000000"/>
                </a:solidFill>
                <a:latin typeface="HGPｺﾞｼｯｸE"/>
                <a:ea typeface="HGPｺﾞｼｯｸE"/>
                <a:cs typeface="HGPｺﾞｼｯｸE"/>
              </a:rPr>
              <a:t> @200</a:t>
            </a:r>
            <a:r>
              <a:rPr lang="en-US" cap="none" sz="600" b="0" i="0" u="none" baseline="0">
                <a:solidFill>
                  <a:srgbClr val="000000"/>
                </a:solidFill>
                <a:latin typeface="HGPｺﾞｼｯｸE"/>
                <a:ea typeface="HGPｺﾞｼｯｸE"/>
                <a:cs typeface="HGPｺﾞｼｯｸE"/>
              </a:rPr>
              <a:t>～</a:t>
            </a:r>
            <a:r>
              <a:rPr lang="en-US" cap="none" sz="600" b="0" i="0" u="none" baseline="0">
                <a:solidFill>
                  <a:srgbClr val="000000"/>
                </a:solidFill>
                <a:latin typeface="HGPｺﾞｼｯｸE"/>
                <a:ea typeface="HGPｺﾞｼｯｸE"/>
                <a:cs typeface="HGPｺﾞｼｯｸE"/>
              </a:rPr>
              <a:t>300</a:t>
            </a:r>
            <a:r>
              <a:rPr lang="en-US" cap="none" sz="600" b="0" i="0" u="none" baseline="0">
                <a:solidFill>
                  <a:srgbClr val="000000"/>
                </a:solidFill>
                <a:latin typeface="HGP?????"/>
                <a:ea typeface="HGP?????"/>
                <a:cs typeface="HGP?????"/>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べた基礎コンクリート厚</a:t>
            </a:r>
            <a:r>
              <a:rPr lang="en-US" cap="none" sz="600" b="0" i="0" u="none" baseline="0">
                <a:solidFill>
                  <a:srgbClr val="000000"/>
                </a:solidFill>
                <a:latin typeface="HGPｺﾞｼｯｸE"/>
                <a:ea typeface="HGPｺﾞｼｯｸE"/>
                <a:cs typeface="HGPｺﾞｼｯｸE"/>
              </a:rPr>
              <a:t>200</a:t>
            </a:r>
            <a:r>
              <a:rPr lang="en-US" cap="none" sz="600" b="0" i="0" u="none" baseline="0">
                <a:solidFill>
                  <a:srgbClr val="000000"/>
                </a:solidFill>
                <a:latin typeface="HGPｺﾞｼｯｸE"/>
                <a:ea typeface="HGPｺﾞｼｯｸE"/>
                <a:cs typeface="HGPｺﾞｼｯｸE"/>
              </a:rPr>
              <a:t>程度</a:t>
            </a:r>
            <a:r>
              <a:rPr lang="en-US" cap="none" sz="500" b="0" i="0" u="none" baseline="0">
                <a:solidFill>
                  <a:srgbClr val="000000"/>
                </a:solidFill>
                <a:latin typeface="HGPｺﾞｼｯｸE"/>
                <a:ea typeface="HGPｺﾞｼｯｸE"/>
                <a:cs typeface="HGPｺﾞｼｯｸE"/>
              </a:rPr>
              <a:t>
</a:t>
            </a:r>
          </a:p>
        </xdr:txBody>
      </xdr:sp>
      <xdr:sp>
        <xdr:nvSpPr>
          <xdr:cNvPr id="12" name="Text Box 10"/>
          <xdr:cNvSpPr txBox="1">
            <a:spLocks noChangeArrowheads="1"/>
          </xdr:cNvSpPr>
        </xdr:nvSpPr>
        <xdr:spPr>
          <a:xfrm>
            <a:off x="91" y="4107"/>
            <a:ext cx="101" cy="37"/>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古い玉石基礎は</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べた基礎コンクリート中に</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 </a:t>
            </a:r>
            <a:r>
              <a:rPr lang="en-US" cap="none" sz="600" b="0" i="0" u="none" baseline="0">
                <a:solidFill>
                  <a:srgbClr val="000000"/>
                </a:solidFill>
                <a:latin typeface="HGPｺﾞｼｯｸE"/>
                <a:ea typeface="HGPｺﾞｼｯｸE"/>
                <a:cs typeface="HGPｺﾞｼｯｸE"/>
              </a:rPr>
              <a:t>埋め込む</a:t>
            </a:r>
            <a:r>
              <a:rPr lang="en-US" cap="none" sz="500" b="0" i="0" u="none" baseline="0">
                <a:solidFill>
                  <a:srgbClr val="000000"/>
                </a:solidFill>
                <a:latin typeface="HGPｺﾞｼｯｸE"/>
                <a:ea typeface="HGPｺﾞｼｯｸE"/>
                <a:cs typeface="HGPｺﾞｼｯｸE"/>
              </a:rPr>
              <a:t>
</a:t>
            </a:r>
          </a:p>
        </xdr:txBody>
      </xdr:sp>
      <xdr:sp>
        <xdr:nvSpPr>
          <xdr:cNvPr id="13" name="Line 11"/>
          <xdr:cNvSpPr>
            <a:spLocks/>
          </xdr:cNvSpPr>
        </xdr:nvSpPr>
        <xdr:spPr>
          <a:xfrm>
            <a:off x="37" y="3996"/>
            <a:ext cx="1"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2"/>
          <xdr:cNvSpPr>
            <a:spLocks/>
          </xdr:cNvSpPr>
        </xdr:nvSpPr>
        <xdr:spPr>
          <a:xfrm>
            <a:off x="66" y="3992"/>
            <a:ext cx="1"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3"/>
          <xdr:cNvSpPr>
            <a:spLocks/>
          </xdr:cNvSpPr>
        </xdr:nvSpPr>
        <xdr:spPr>
          <a:xfrm>
            <a:off x="53" y="3998"/>
            <a:ext cx="1"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4"/>
          <xdr:cNvSpPr>
            <a:spLocks/>
          </xdr:cNvSpPr>
        </xdr:nvSpPr>
        <xdr:spPr>
          <a:xfrm>
            <a:off x="159" y="3960"/>
            <a:ext cx="1" cy="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5"/>
          <xdr:cNvSpPr>
            <a:spLocks/>
          </xdr:cNvSpPr>
        </xdr:nvSpPr>
        <xdr:spPr>
          <a:xfrm>
            <a:off x="172" y="3964"/>
            <a:ext cx="1"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6"/>
          <xdr:cNvSpPr>
            <a:spLocks/>
          </xdr:cNvSpPr>
        </xdr:nvSpPr>
        <xdr:spPr>
          <a:xfrm>
            <a:off x="187" y="3956"/>
            <a:ext cx="1"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7"/>
          <xdr:cNvSpPr>
            <a:spLocks/>
          </xdr:cNvSpPr>
        </xdr:nvSpPr>
        <xdr:spPr>
          <a:xfrm flipV="1">
            <a:off x="21" y="4032"/>
            <a:ext cx="1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8"/>
          <xdr:cNvSpPr>
            <a:spLocks/>
          </xdr:cNvSpPr>
        </xdr:nvSpPr>
        <xdr:spPr>
          <a:xfrm flipV="1">
            <a:off x="67" y="3982"/>
            <a:ext cx="92" cy="4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9"/>
          <xdr:cNvSpPr>
            <a:spLocks/>
          </xdr:cNvSpPr>
        </xdr:nvSpPr>
        <xdr:spPr>
          <a:xfrm flipV="1">
            <a:off x="66" y="3978"/>
            <a:ext cx="93" cy="4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0"/>
          <xdr:cNvSpPr>
            <a:spLocks/>
          </xdr:cNvSpPr>
        </xdr:nvSpPr>
        <xdr:spPr>
          <a:xfrm flipV="1">
            <a:off x="24" y="4036"/>
            <a:ext cx="13"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1"/>
          <xdr:cNvSpPr>
            <a:spLocks/>
          </xdr:cNvSpPr>
        </xdr:nvSpPr>
        <xdr:spPr>
          <a:xfrm flipV="1">
            <a:off x="39" y="3976"/>
            <a:ext cx="161" cy="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2"/>
          <xdr:cNvSpPr>
            <a:spLocks/>
          </xdr:cNvSpPr>
        </xdr:nvSpPr>
        <xdr:spPr>
          <a:xfrm flipV="1">
            <a:off x="43" y="3979"/>
            <a:ext cx="161" cy="7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3"/>
          <xdr:cNvSpPr>
            <a:spLocks/>
          </xdr:cNvSpPr>
        </xdr:nvSpPr>
        <xdr:spPr>
          <a:xfrm flipV="1">
            <a:off x="43" y="3994"/>
            <a:ext cx="161" cy="7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4"/>
          <xdr:cNvSpPr>
            <a:spLocks/>
          </xdr:cNvSpPr>
        </xdr:nvSpPr>
        <xdr:spPr>
          <a:xfrm>
            <a:off x="20" y="4040"/>
            <a:ext cx="4"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5"/>
          <xdr:cNvSpPr>
            <a:spLocks/>
          </xdr:cNvSpPr>
        </xdr:nvSpPr>
        <xdr:spPr>
          <a:xfrm flipH="1">
            <a:off x="24" y="4042"/>
            <a:ext cx="1"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6"/>
          <xdr:cNvSpPr>
            <a:spLocks/>
          </xdr:cNvSpPr>
        </xdr:nvSpPr>
        <xdr:spPr>
          <a:xfrm flipH="1">
            <a:off x="21" y="4039"/>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7"/>
          <xdr:cNvSpPr>
            <a:spLocks/>
          </xdr:cNvSpPr>
        </xdr:nvSpPr>
        <xdr:spPr>
          <a:xfrm>
            <a:off x="21" y="4056"/>
            <a:ext cx="4"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28"/>
          <xdr:cNvSpPr>
            <a:spLocks/>
          </xdr:cNvSpPr>
        </xdr:nvSpPr>
        <xdr:spPr>
          <a:xfrm flipV="1">
            <a:off x="24" y="4052"/>
            <a:ext cx="13"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29"/>
          <xdr:cNvSpPr>
            <a:spLocks/>
          </xdr:cNvSpPr>
        </xdr:nvSpPr>
        <xdr:spPr>
          <a:xfrm flipH="1">
            <a:off x="53" y="406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0"/>
          <xdr:cNvSpPr>
            <a:spLocks/>
          </xdr:cNvSpPr>
        </xdr:nvSpPr>
        <xdr:spPr>
          <a:xfrm flipH="1">
            <a:off x="66" y="4055"/>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1"/>
          <xdr:cNvSpPr>
            <a:spLocks/>
          </xdr:cNvSpPr>
        </xdr:nvSpPr>
        <xdr:spPr>
          <a:xfrm>
            <a:off x="39" y="4048"/>
            <a:ext cx="4"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2"/>
          <xdr:cNvSpPr>
            <a:spLocks/>
          </xdr:cNvSpPr>
        </xdr:nvSpPr>
        <xdr:spPr>
          <a:xfrm flipH="1">
            <a:off x="43" y="4050"/>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3"/>
          <xdr:cNvSpPr>
            <a:spLocks/>
          </xdr:cNvSpPr>
        </xdr:nvSpPr>
        <xdr:spPr>
          <a:xfrm flipH="1">
            <a:off x="39" y="4049"/>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4"/>
          <xdr:cNvSpPr>
            <a:spLocks/>
          </xdr:cNvSpPr>
        </xdr:nvSpPr>
        <xdr:spPr>
          <a:xfrm>
            <a:off x="39" y="4063"/>
            <a:ext cx="4"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5"/>
          <xdr:cNvSpPr>
            <a:spLocks/>
          </xdr:cNvSpPr>
        </xdr:nvSpPr>
        <xdr:spPr>
          <a:xfrm flipH="1">
            <a:off x="53" y="4067"/>
            <a:ext cx="13"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6"/>
          <xdr:cNvSpPr>
            <a:spLocks/>
          </xdr:cNvSpPr>
        </xdr:nvSpPr>
        <xdr:spPr>
          <a:xfrm>
            <a:off x="38" y="4064"/>
            <a:ext cx="4"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7"/>
          <xdr:cNvSpPr>
            <a:spLocks/>
          </xdr:cNvSpPr>
        </xdr:nvSpPr>
        <xdr:spPr>
          <a:xfrm>
            <a:off x="45" y="4068"/>
            <a:ext cx="8"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Freeform 38"/>
          <xdr:cNvSpPr>
            <a:spLocks/>
          </xdr:cNvSpPr>
        </xdr:nvSpPr>
        <xdr:spPr>
          <a:xfrm>
            <a:off x="42" y="4028"/>
            <a:ext cx="4" cy="19"/>
          </a:xfrm>
          <a:custGeom>
            <a:pathLst>
              <a:path h="176213" w="36910">
                <a:moveTo>
                  <a:pt x="0" y="176213"/>
                </a:moveTo>
                <a:lnTo>
                  <a:pt x="0" y="0"/>
                </a:lnTo>
                <a:lnTo>
                  <a:pt x="36910" y="1191"/>
                </a:lnTo>
                <a:lnTo>
                  <a:pt x="35719" y="16073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Freeform 39"/>
          <xdr:cNvSpPr>
            <a:spLocks/>
          </xdr:cNvSpPr>
        </xdr:nvSpPr>
        <xdr:spPr>
          <a:xfrm>
            <a:off x="172" y="4001"/>
            <a:ext cx="16" cy="23"/>
          </a:xfrm>
          <a:custGeom>
            <a:pathLst>
              <a:path h="215503" w="148829">
                <a:moveTo>
                  <a:pt x="0" y="69057"/>
                </a:moveTo>
                <a:lnTo>
                  <a:pt x="0" y="215503"/>
                </a:lnTo>
                <a:lnTo>
                  <a:pt x="147638" y="161925"/>
                </a:lnTo>
                <a:lnTo>
                  <a:pt x="148829" y="0"/>
                </a:lnTo>
                <a:lnTo>
                  <a:pt x="0" y="6905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Freeform 40"/>
          <xdr:cNvSpPr>
            <a:spLocks/>
          </xdr:cNvSpPr>
        </xdr:nvSpPr>
        <xdr:spPr>
          <a:xfrm>
            <a:off x="164" y="3985"/>
            <a:ext cx="4" cy="7"/>
          </a:xfrm>
          <a:custGeom>
            <a:pathLst>
              <a:path h="69750" w="35719">
                <a:moveTo>
                  <a:pt x="356" y="69750"/>
                </a:moveTo>
                <a:lnTo>
                  <a:pt x="0" y="0"/>
                </a:lnTo>
                <a:lnTo>
                  <a:pt x="33337" y="1191"/>
                </a:lnTo>
                <a:lnTo>
                  <a:pt x="35719" y="52388"/>
                </a:lnTo>
                <a:lnTo>
                  <a:pt x="356" y="6975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Freeform 41"/>
          <xdr:cNvSpPr>
            <a:spLocks/>
          </xdr:cNvSpPr>
        </xdr:nvSpPr>
        <xdr:spPr>
          <a:xfrm>
            <a:off x="52" y="4015"/>
            <a:ext cx="172" cy="89"/>
          </a:xfrm>
          <a:custGeom>
            <a:pathLst>
              <a:path h="845344" w="1635918">
                <a:moveTo>
                  <a:pt x="4762" y="816769"/>
                </a:moveTo>
                <a:lnTo>
                  <a:pt x="1635918" y="0"/>
                </a:lnTo>
                <a:lnTo>
                  <a:pt x="1633537" y="28575"/>
                </a:lnTo>
                <a:lnTo>
                  <a:pt x="7143" y="845344"/>
                </a:lnTo>
                <a:lnTo>
                  <a:pt x="0" y="831056"/>
                </a:lnTo>
                <a:lnTo>
                  <a:pt x="4762" y="81676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Freeform 42"/>
          <xdr:cNvSpPr>
            <a:spLocks/>
          </xdr:cNvSpPr>
        </xdr:nvSpPr>
        <xdr:spPr>
          <a:xfrm>
            <a:off x="30" y="4010"/>
            <a:ext cx="179" cy="82"/>
          </a:xfrm>
          <a:custGeom>
            <a:pathLst>
              <a:path h="845344" w="1635918">
                <a:moveTo>
                  <a:pt x="4762" y="816769"/>
                </a:moveTo>
                <a:lnTo>
                  <a:pt x="1635918" y="0"/>
                </a:lnTo>
                <a:lnTo>
                  <a:pt x="1633537" y="28575"/>
                </a:lnTo>
                <a:lnTo>
                  <a:pt x="7143" y="845344"/>
                </a:lnTo>
                <a:lnTo>
                  <a:pt x="0" y="831056"/>
                </a:lnTo>
                <a:lnTo>
                  <a:pt x="4762" y="81676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Freeform 43"/>
          <xdr:cNvSpPr>
            <a:spLocks/>
          </xdr:cNvSpPr>
        </xdr:nvSpPr>
        <xdr:spPr>
          <a:xfrm>
            <a:off x="15" y="4066"/>
            <a:ext cx="26" cy="12"/>
          </a:xfrm>
          <a:custGeom>
            <a:pathLst>
              <a:path h="113110" w="245269">
                <a:moveTo>
                  <a:pt x="245269" y="7144"/>
                </a:moveTo>
                <a:lnTo>
                  <a:pt x="9525" y="113110"/>
                </a:lnTo>
                <a:lnTo>
                  <a:pt x="0" y="107157"/>
                </a:lnTo>
                <a:lnTo>
                  <a:pt x="1191" y="98822"/>
                </a:lnTo>
                <a:lnTo>
                  <a:pt x="7144" y="91679"/>
                </a:lnTo>
                <a:lnTo>
                  <a:pt x="230981" y="0"/>
                </a:lnTo>
                <a:lnTo>
                  <a:pt x="245269" y="7144"/>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flipV="1">
            <a:off x="64" y="4033"/>
            <a:ext cx="159"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flipV="1">
            <a:off x="64" y="4093"/>
            <a:ext cx="1" cy="22"/>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9"/>
          <xdr:cNvSpPr>
            <a:spLocks/>
          </xdr:cNvSpPr>
        </xdr:nvSpPr>
        <xdr:spPr>
          <a:xfrm flipV="1">
            <a:off x="64" y="4012"/>
            <a:ext cx="159" cy="81"/>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Freeform 50"/>
          <xdr:cNvSpPr>
            <a:spLocks/>
          </xdr:cNvSpPr>
        </xdr:nvSpPr>
        <xdr:spPr>
          <a:xfrm>
            <a:off x="28" y="4062"/>
            <a:ext cx="45" cy="25"/>
          </a:xfrm>
          <a:custGeom>
            <a:pathLst>
              <a:path h="238181" w="431006">
                <a:moveTo>
                  <a:pt x="78900" y="18000"/>
                </a:moveTo>
                <a:lnTo>
                  <a:pt x="59531" y="23869"/>
                </a:lnTo>
                <a:lnTo>
                  <a:pt x="26194" y="47681"/>
                </a:lnTo>
                <a:lnTo>
                  <a:pt x="11906" y="71494"/>
                </a:lnTo>
                <a:lnTo>
                  <a:pt x="4763" y="107213"/>
                </a:lnTo>
                <a:lnTo>
                  <a:pt x="0" y="133406"/>
                </a:lnTo>
                <a:lnTo>
                  <a:pt x="0" y="154838"/>
                </a:lnTo>
                <a:lnTo>
                  <a:pt x="14288" y="178650"/>
                </a:lnTo>
                <a:lnTo>
                  <a:pt x="33338" y="197700"/>
                </a:lnTo>
                <a:lnTo>
                  <a:pt x="69056" y="214369"/>
                </a:lnTo>
                <a:lnTo>
                  <a:pt x="85725" y="221513"/>
                </a:lnTo>
                <a:lnTo>
                  <a:pt x="109538" y="228656"/>
                </a:lnTo>
                <a:lnTo>
                  <a:pt x="142875" y="233419"/>
                </a:lnTo>
                <a:lnTo>
                  <a:pt x="164306" y="238181"/>
                </a:lnTo>
                <a:lnTo>
                  <a:pt x="188119" y="238181"/>
                </a:lnTo>
                <a:lnTo>
                  <a:pt x="216694" y="235800"/>
                </a:lnTo>
                <a:lnTo>
                  <a:pt x="233363" y="233419"/>
                </a:lnTo>
                <a:lnTo>
                  <a:pt x="254794" y="233419"/>
                </a:lnTo>
                <a:lnTo>
                  <a:pt x="278606" y="231038"/>
                </a:lnTo>
                <a:lnTo>
                  <a:pt x="302419" y="231038"/>
                </a:lnTo>
                <a:lnTo>
                  <a:pt x="323850" y="226275"/>
                </a:lnTo>
                <a:lnTo>
                  <a:pt x="342900" y="226275"/>
                </a:lnTo>
                <a:lnTo>
                  <a:pt x="371475" y="221513"/>
                </a:lnTo>
                <a:lnTo>
                  <a:pt x="397669" y="197700"/>
                </a:lnTo>
                <a:lnTo>
                  <a:pt x="414338" y="181031"/>
                </a:lnTo>
                <a:lnTo>
                  <a:pt x="426244" y="138169"/>
                </a:lnTo>
                <a:lnTo>
                  <a:pt x="428625" y="111975"/>
                </a:lnTo>
                <a:lnTo>
                  <a:pt x="431006" y="83400"/>
                </a:lnTo>
                <a:lnTo>
                  <a:pt x="423863" y="59588"/>
                </a:lnTo>
                <a:lnTo>
                  <a:pt x="416719" y="42919"/>
                </a:lnTo>
                <a:lnTo>
                  <a:pt x="400050" y="26250"/>
                </a:lnTo>
                <a:lnTo>
                  <a:pt x="381000" y="11963"/>
                </a:lnTo>
                <a:lnTo>
                  <a:pt x="36690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Freeform 51"/>
          <xdr:cNvSpPr>
            <a:spLocks/>
          </xdr:cNvSpPr>
        </xdr:nvSpPr>
        <xdr:spPr>
          <a:xfrm>
            <a:off x="159" y="4013"/>
            <a:ext cx="13" cy="10"/>
          </a:xfrm>
          <a:custGeom>
            <a:pathLst>
              <a:path h="96581" w="132225">
                <a:moveTo>
                  <a:pt x="0" y="0"/>
                </a:moveTo>
                <a:lnTo>
                  <a:pt x="1256" y="60863"/>
                </a:lnTo>
                <a:lnTo>
                  <a:pt x="132225" y="9658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Freeform 52"/>
          <xdr:cNvSpPr>
            <a:spLocks/>
          </xdr:cNvSpPr>
        </xdr:nvSpPr>
        <xdr:spPr>
          <a:xfrm>
            <a:off x="153" y="4015"/>
            <a:ext cx="6" cy="7"/>
          </a:xfrm>
          <a:custGeom>
            <a:pathLst>
              <a:path h="69056" w="55894">
                <a:moveTo>
                  <a:pt x="55894" y="0"/>
                </a:moveTo>
                <a:lnTo>
                  <a:pt x="30957" y="14288"/>
                </a:lnTo>
                <a:lnTo>
                  <a:pt x="11907" y="35719"/>
                </a:lnTo>
                <a:lnTo>
                  <a:pt x="4763" y="54769"/>
                </a:lnTo>
                <a:lnTo>
                  <a:pt x="0" y="6905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Freeform 53"/>
          <xdr:cNvSpPr>
            <a:spLocks/>
          </xdr:cNvSpPr>
        </xdr:nvSpPr>
        <xdr:spPr>
          <a:xfrm>
            <a:off x="77" y="4049"/>
            <a:ext cx="52" cy="24"/>
          </a:xfrm>
          <a:custGeom>
            <a:pathLst>
              <a:path h="233213" w="500062">
                <a:moveTo>
                  <a:pt x="22603" y="0"/>
                </a:moveTo>
                <a:lnTo>
                  <a:pt x="495300" y="211781"/>
                </a:lnTo>
                <a:lnTo>
                  <a:pt x="500062" y="220116"/>
                </a:lnTo>
                <a:lnTo>
                  <a:pt x="492919" y="233213"/>
                </a:lnTo>
                <a:lnTo>
                  <a:pt x="0" y="9375"/>
                </a:lnTo>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Freeform 54"/>
          <xdr:cNvSpPr>
            <a:spLocks/>
          </xdr:cNvSpPr>
        </xdr:nvSpPr>
        <xdr:spPr>
          <a:xfrm>
            <a:off x="66" y="4062"/>
            <a:ext cx="44" cy="22"/>
          </a:xfrm>
          <a:custGeom>
            <a:pathLst>
              <a:path h="207225" w="418913">
                <a:moveTo>
                  <a:pt x="0" y="0"/>
                </a:moveTo>
                <a:lnTo>
                  <a:pt x="412959" y="186984"/>
                </a:lnTo>
                <a:lnTo>
                  <a:pt x="418913" y="198891"/>
                </a:lnTo>
                <a:lnTo>
                  <a:pt x="414150" y="207225"/>
                </a:lnTo>
                <a:lnTo>
                  <a:pt x="3384" y="20297"/>
                </a:lnTo>
                <a:lnTo>
                  <a:pt x="0" y="0"/>
                </a:lnTo>
                <a:close/>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Freeform 55"/>
          <xdr:cNvSpPr>
            <a:spLocks/>
          </xdr:cNvSpPr>
        </xdr:nvSpPr>
        <xdr:spPr>
          <a:xfrm>
            <a:off x="9" y="4057"/>
            <a:ext cx="76" cy="39"/>
          </a:xfrm>
          <a:custGeom>
            <a:pathLst>
              <a:path h="380288" w="726281">
                <a:moveTo>
                  <a:pt x="1922" y="0"/>
                </a:moveTo>
                <a:lnTo>
                  <a:pt x="719138" y="357666"/>
                </a:lnTo>
                <a:lnTo>
                  <a:pt x="726281" y="370763"/>
                </a:lnTo>
                <a:lnTo>
                  <a:pt x="717947" y="380288"/>
                </a:lnTo>
                <a:lnTo>
                  <a:pt x="0" y="15956"/>
                </a:lnTo>
                <a:lnTo>
                  <a:pt x="1922" y="0"/>
                </a:lnTo>
                <a:close/>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Freeform 56"/>
          <xdr:cNvSpPr>
            <a:spLocks/>
          </xdr:cNvSpPr>
        </xdr:nvSpPr>
        <xdr:spPr>
          <a:xfrm>
            <a:off x="102" y="4038"/>
            <a:ext cx="53" cy="24"/>
          </a:xfrm>
          <a:custGeom>
            <a:pathLst>
              <a:path h="233213" w="500062">
                <a:moveTo>
                  <a:pt x="22603" y="0"/>
                </a:moveTo>
                <a:lnTo>
                  <a:pt x="495300" y="211781"/>
                </a:lnTo>
                <a:lnTo>
                  <a:pt x="500062" y="220116"/>
                </a:lnTo>
                <a:lnTo>
                  <a:pt x="492919" y="233213"/>
                </a:lnTo>
                <a:lnTo>
                  <a:pt x="0" y="9375"/>
                </a:lnTo>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Freeform 57"/>
          <xdr:cNvSpPr>
            <a:spLocks/>
          </xdr:cNvSpPr>
        </xdr:nvSpPr>
        <xdr:spPr>
          <a:xfrm>
            <a:off x="123" y="4028"/>
            <a:ext cx="53" cy="25"/>
          </a:xfrm>
          <a:custGeom>
            <a:pathLst>
              <a:path h="233213" w="500062">
                <a:moveTo>
                  <a:pt x="22603" y="0"/>
                </a:moveTo>
                <a:lnTo>
                  <a:pt x="495300" y="211781"/>
                </a:lnTo>
                <a:lnTo>
                  <a:pt x="500062" y="220116"/>
                </a:lnTo>
                <a:lnTo>
                  <a:pt x="492919" y="233213"/>
                </a:lnTo>
                <a:lnTo>
                  <a:pt x="0" y="9375"/>
                </a:lnTo>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Freeform 58"/>
          <xdr:cNvSpPr>
            <a:spLocks/>
          </xdr:cNvSpPr>
        </xdr:nvSpPr>
        <xdr:spPr>
          <a:xfrm>
            <a:off x="150" y="4014"/>
            <a:ext cx="46" cy="25"/>
          </a:xfrm>
          <a:custGeom>
            <a:pathLst>
              <a:path h="242887" w="438150">
                <a:moveTo>
                  <a:pt x="21431" y="97631"/>
                </a:moveTo>
                <a:lnTo>
                  <a:pt x="7143" y="121444"/>
                </a:lnTo>
                <a:lnTo>
                  <a:pt x="0" y="154781"/>
                </a:lnTo>
                <a:lnTo>
                  <a:pt x="2381" y="178594"/>
                </a:lnTo>
                <a:lnTo>
                  <a:pt x="23812" y="195262"/>
                </a:lnTo>
                <a:lnTo>
                  <a:pt x="83343" y="221456"/>
                </a:lnTo>
                <a:lnTo>
                  <a:pt x="133350" y="242887"/>
                </a:lnTo>
                <a:lnTo>
                  <a:pt x="183356" y="242887"/>
                </a:lnTo>
                <a:lnTo>
                  <a:pt x="223837" y="238125"/>
                </a:lnTo>
                <a:lnTo>
                  <a:pt x="259556" y="238125"/>
                </a:lnTo>
                <a:lnTo>
                  <a:pt x="369093" y="214312"/>
                </a:lnTo>
                <a:lnTo>
                  <a:pt x="419100" y="178594"/>
                </a:lnTo>
                <a:lnTo>
                  <a:pt x="433387" y="128587"/>
                </a:lnTo>
                <a:lnTo>
                  <a:pt x="438150" y="85725"/>
                </a:lnTo>
                <a:lnTo>
                  <a:pt x="428625" y="54769"/>
                </a:lnTo>
                <a:lnTo>
                  <a:pt x="421481" y="35719"/>
                </a:lnTo>
                <a:lnTo>
                  <a:pt x="390525" y="9525"/>
                </a:lnTo>
                <a:lnTo>
                  <a:pt x="36671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Freeform 59"/>
          <xdr:cNvSpPr>
            <a:spLocks/>
          </xdr:cNvSpPr>
        </xdr:nvSpPr>
        <xdr:spPr>
          <a:xfrm>
            <a:off x="144" y="4019"/>
            <a:ext cx="52" cy="25"/>
          </a:xfrm>
          <a:custGeom>
            <a:pathLst>
              <a:path h="233213" w="500062">
                <a:moveTo>
                  <a:pt x="22603" y="0"/>
                </a:moveTo>
                <a:lnTo>
                  <a:pt x="495300" y="211781"/>
                </a:lnTo>
                <a:lnTo>
                  <a:pt x="500062" y="220116"/>
                </a:lnTo>
                <a:lnTo>
                  <a:pt x="492919" y="233213"/>
                </a:lnTo>
                <a:lnTo>
                  <a:pt x="0" y="9375"/>
                </a:lnTo>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Freeform 60"/>
          <xdr:cNvSpPr>
            <a:spLocks/>
          </xdr:cNvSpPr>
        </xdr:nvSpPr>
        <xdr:spPr>
          <a:xfrm>
            <a:off x="188" y="4010"/>
            <a:ext cx="33" cy="18"/>
          </a:xfrm>
          <a:custGeom>
            <a:pathLst>
              <a:path h="170259" w="319088">
                <a:moveTo>
                  <a:pt x="5953" y="0"/>
                </a:moveTo>
                <a:cubicBezTo>
                  <a:pt x="12527" y="5258"/>
                  <a:pt x="9366" y="4762"/>
                  <a:pt x="14288" y="4762"/>
                </a:cubicBezTo>
                <a:lnTo>
                  <a:pt x="311944" y="142875"/>
                </a:lnTo>
                <a:lnTo>
                  <a:pt x="319088" y="153590"/>
                </a:lnTo>
                <a:lnTo>
                  <a:pt x="319088" y="161925"/>
                </a:lnTo>
                <a:lnTo>
                  <a:pt x="314325" y="170259"/>
                </a:lnTo>
                <a:lnTo>
                  <a:pt x="0" y="22622"/>
                </a:lnTo>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Freeform 61"/>
          <xdr:cNvSpPr>
            <a:spLocks/>
          </xdr:cNvSpPr>
        </xdr:nvSpPr>
        <xdr:spPr>
          <a:xfrm>
            <a:off x="29" y="4064"/>
            <a:ext cx="16" cy="25"/>
          </a:xfrm>
          <a:custGeom>
            <a:pathLst>
              <a:path h="242888" w="155972">
                <a:moveTo>
                  <a:pt x="121444" y="7144"/>
                </a:moveTo>
                <a:lnTo>
                  <a:pt x="122635" y="29766"/>
                </a:lnTo>
                <a:lnTo>
                  <a:pt x="116682" y="53579"/>
                </a:lnTo>
                <a:lnTo>
                  <a:pt x="101203" y="83344"/>
                </a:lnTo>
                <a:lnTo>
                  <a:pt x="69057" y="127397"/>
                </a:lnTo>
                <a:lnTo>
                  <a:pt x="0" y="223838"/>
                </a:lnTo>
                <a:lnTo>
                  <a:pt x="28575" y="242888"/>
                </a:lnTo>
                <a:lnTo>
                  <a:pt x="95250" y="147638"/>
                </a:lnTo>
                <a:lnTo>
                  <a:pt x="133350" y="90488"/>
                </a:lnTo>
                <a:lnTo>
                  <a:pt x="147638" y="57150"/>
                </a:lnTo>
                <a:lnTo>
                  <a:pt x="153591" y="39291"/>
                </a:lnTo>
                <a:lnTo>
                  <a:pt x="155972" y="0"/>
                </a:lnTo>
                <a:lnTo>
                  <a:pt x="132160" y="10716"/>
                </a:lnTo>
                <a:lnTo>
                  <a:pt x="121444" y="7144"/>
                </a:lnTo>
                <a:close/>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62"/>
          <xdr:cNvSpPr>
            <a:spLocks/>
          </xdr:cNvSpPr>
        </xdr:nvSpPr>
        <xdr:spPr>
          <a:xfrm flipV="1">
            <a:off x="188" y="3966"/>
            <a:ext cx="11"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3"/>
          <xdr:cNvSpPr>
            <a:spLocks/>
          </xdr:cNvSpPr>
        </xdr:nvSpPr>
        <xdr:spPr>
          <a:xfrm flipV="1">
            <a:off x="188" y="3963"/>
            <a:ext cx="7"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Freeform 64"/>
          <xdr:cNvSpPr>
            <a:spLocks/>
          </xdr:cNvSpPr>
        </xdr:nvSpPr>
        <xdr:spPr>
          <a:xfrm>
            <a:off x="57" y="4044"/>
            <a:ext cx="6" cy="9"/>
          </a:xfrm>
          <a:custGeom>
            <a:pathLst>
              <a:path h="88106" w="59531">
                <a:moveTo>
                  <a:pt x="2381" y="23813"/>
                </a:moveTo>
                <a:lnTo>
                  <a:pt x="59531" y="0"/>
                </a:lnTo>
                <a:lnTo>
                  <a:pt x="59531" y="65484"/>
                </a:lnTo>
                <a:lnTo>
                  <a:pt x="0" y="88106"/>
                </a:lnTo>
                <a:lnTo>
                  <a:pt x="2381" y="23813"/>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65"/>
          <xdr:cNvSpPr>
            <a:spLocks/>
          </xdr:cNvSpPr>
        </xdr:nvSpPr>
        <xdr:spPr>
          <a:xfrm>
            <a:off x="61" y="4047"/>
            <a:ext cx="2" cy="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66"/>
          <xdr:cNvSpPr>
            <a:spLocks/>
          </xdr:cNvSpPr>
        </xdr:nvSpPr>
        <xdr:spPr>
          <a:xfrm>
            <a:off x="42" y="4032"/>
            <a:ext cx="2" cy="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67"/>
          <xdr:cNvSpPr>
            <a:spLocks/>
          </xdr:cNvSpPr>
        </xdr:nvSpPr>
        <xdr:spPr>
          <a:xfrm>
            <a:off x="43" y="403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Oval 68"/>
          <xdr:cNvSpPr>
            <a:spLocks/>
          </xdr:cNvSpPr>
        </xdr:nvSpPr>
        <xdr:spPr>
          <a:xfrm>
            <a:off x="42" y="4043"/>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Freeform 69"/>
          <xdr:cNvSpPr>
            <a:spLocks/>
          </xdr:cNvSpPr>
        </xdr:nvSpPr>
        <xdr:spPr>
          <a:xfrm>
            <a:off x="60" y="4047"/>
            <a:ext cx="3" cy="4"/>
          </a:xfrm>
          <a:custGeom>
            <a:pathLst>
              <a:path h="40472" w="35719">
                <a:moveTo>
                  <a:pt x="26100" y="0"/>
                </a:moveTo>
                <a:lnTo>
                  <a:pt x="15478" y="1181"/>
                </a:lnTo>
                <a:lnTo>
                  <a:pt x="3572" y="8325"/>
                </a:lnTo>
                <a:lnTo>
                  <a:pt x="0" y="19041"/>
                </a:lnTo>
                <a:lnTo>
                  <a:pt x="1191" y="28566"/>
                </a:lnTo>
                <a:lnTo>
                  <a:pt x="8334" y="-31017"/>
                </a:lnTo>
                <a:lnTo>
                  <a:pt x="15478" y="-29827"/>
                </a:lnTo>
                <a:lnTo>
                  <a:pt x="25003" y="-27445"/>
                </a:lnTo>
                <a:lnTo>
                  <a:pt x="-29817" y="-250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Freeform 70"/>
          <xdr:cNvSpPr>
            <a:spLocks/>
          </xdr:cNvSpPr>
        </xdr:nvSpPr>
        <xdr:spPr>
          <a:xfrm>
            <a:off x="179" y="3991"/>
            <a:ext cx="6" cy="9"/>
          </a:xfrm>
          <a:custGeom>
            <a:pathLst>
              <a:path h="88106" w="59531">
                <a:moveTo>
                  <a:pt x="2381" y="23813"/>
                </a:moveTo>
                <a:lnTo>
                  <a:pt x="59531" y="0"/>
                </a:lnTo>
                <a:lnTo>
                  <a:pt x="59531" y="65484"/>
                </a:lnTo>
                <a:lnTo>
                  <a:pt x="0" y="88106"/>
                </a:lnTo>
                <a:lnTo>
                  <a:pt x="2381" y="23813"/>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Oval 71"/>
          <xdr:cNvSpPr>
            <a:spLocks/>
          </xdr:cNvSpPr>
        </xdr:nvSpPr>
        <xdr:spPr>
          <a:xfrm>
            <a:off x="183" y="3994"/>
            <a:ext cx="2" cy="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Freeform 72"/>
          <xdr:cNvSpPr>
            <a:spLocks/>
          </xdr:cNvSpPr>
        </xdr:nvSpPr>
        <xdr:spPr>
          <a:xfrm>
            <a:off x="181" y="3994"/>
            <a:ext cx="4" cy="5"/>
          </a:xfrm>
          <a:custGeom>
            <a:pathLst>
              <a:path h="40472" w="35719">
                <a:moveTo>
                  <a:pt x="26100" y="0"/>
                </a:moveTo>
                <a:lnTo>
                  <a:pt x="15478" y="1181"/>
                </a:lnTo>
                <a:lnTo>
                  <a:pt x="3572" y="8325"/>
                </a:lnTo>
                <a:lnTo>
                  <a:pt x="0" y="19041"/>
                </a:lnTo>
                <a:lnTo>
                  <a:pt x="1191" y="28566"/>
                </a:lnTo>
                <a:lnTo>
                  <a:pt x="8334" y="-31017"/>
                </a:lnTo>
                <a:lnTo>
                  <a:pt x="15478" y="-29827"/>
                </a:lnTo>
                <a:lnTo>
                  <a:pt x="25003" y="-27445"/>
                </a:lnTo>
                <a:lnTo>
                  <a:pt x="-29817" y="-250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Oval 73"/>
          <xdr:cNvSpPr>
            <a:spLocks/>
          </xdr:cNvSpPr>
        </xdr:nvSpPr>
        <xdr:spPr>
          <a:xfrm>
            <a:off x="164" y="3987"/>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Oval 74"/>
          <xdr:cNvSpPr>
            <a:spLocks/>
          </xdr:cNvSpPr>
        </xdr:nvSpPr>
        <xdr:spPr>
          <a:xfrm>
            <a:off x="47" y="4072"/>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Oval 75"/>
          <xdr:cNvSpPr>
            <a:spLocks/>
          </xdr:cNvSpPr>
        </xdr:nvSpPr>
        <xdr:spPr>
          <a:xfrm>
            <a:off x="51" y="4074"/>
            <a:ext cx="2" cy="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Oval 76"/>
          <xdr:cNvSpPr>
            <a:spLocks/>
          </xdr:cNvSpPr>
        </xdr:nvSpPr>
        <xdr:spPr>
          <a:xfrm flipH="1">
            <a:off x="55" y="4072"/>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Oval 77"/>
          <xdr:cNvSpPr>
            <a:spLocks/>
          </xdr:cNvSpPr>
        </xdr:nvSpPr>
        <xdr:spPr>
          <a:xfrm flipH="1">
            <a:off x="59" y="4072"/>
            <a:ext cx="1"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Oval 78"/>
          <xdr:cNvSpPr>
            <a:spLocks/>
          </xdr:cNvSpPr>
        </xdr:nvSpPr>
        <xdr:spPr>
          <a:xfrm flipH="1">
            <a:off x="62" y="4072"/>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Oval 79"/>
          <xdr:cNvSpPr>
            <a:spLocks/>
          </xdr:cNvSpPr>
        </xdr:nvSpPr>
        <xdr:spPr>
          <a:xfrm>
            <a:off x="47" y="4079"/>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Oval 80"/>
          <xdr:cNvSpPr>
            <a:spLocks/>
          </xdr:cNvSpPr>
        </xdr:nvSpPr>
        <xdr:spPr>
          <a:xfrm flipH="1">
            <a:off x="55" y="4075"/>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Oval 81"/>
          <xdr:cNvSpPr>
            <a:spLocks/>
          </xdr:cNvSpPr>
        </xdr:nvSpPr>
        <xdr:spPr>
          <a:xfrm flipH="1">
            <a:off x="64" y="406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Oval 82"/>
          <xdr:cNvSpPr>
            <a:spLocks/>
          </xdr:cNvSpPr>
        </xdr:nvSpPr>
        <xdr:spPr>
          <a:xfrm flipH="1">
            <a:off x="66" y="4070"/>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Oval 83"/>
          <xdr:cNvSpPr>
            <a:spLocks/>
          </xdr:cNvSpPr>
        </xdr:nvSpPr>
        <xdr:spPr>
          <a:xfrm flipH="1">
            <a:off x="68" y="406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Oval 84"/>
          <xdr:cNvSpPr>
            <a:spLocks/>
          </xdr:cNvSpPr>
        </xdr:nvSpPr>
        <xdr:spPr>
          <a:xfrm>
            <a:off x="34" y="4072"/>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85"/>
          <xdr:cNvSpPr>
            <a:spLocks/>
          </xdr:cNvSpPr>
        </xdr:nvSpPr>
        <xdr:spPr>
          <a:xfrm>
            <a:off x="42" y="4077"/>
            <a:ext cx="1"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Oval 86"/>
          <xdr:cNvSpPr>
            <a:spLocks/>
          </xdr:cNvSpPr>
        </xdr:nvSpPr>
        <xdr:spPr>
          <a:xfrm>
            <a:off x="38" y="4083"/>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Oval 87"/>
          <xdr:cNvSpPr>
            <a:spLocks/>
          </xdr:cNvSpPr>
        </xdr:nvSpPr>
        <xdr:spPr>
          <a:xfrm flipH="1">
            <a:off x="45" y="4071"/>
            <a:ext cx="1"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Oval 88"/>
          <xdr:cNvSpPr>
            <a:spLocks/>
          </xdr:cNvSpPr>
        </xdr:nvSpPr>
        <xdr:spPr>
          <a:xfrm flipH="1">
            <a:off x="32" y="4077"/>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Oval 89"/>
          <xdr:cNvSpPr>
            <a:spLocks/>
          </xdr:cNvSpPr>
        </xdr:nvSpPr>
        <xdr:spPr>
          <a:xfrm flipH="1">
            <a:off x="29" y="4077"/>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Oval 90"/>
          <xdr:cNvSpPr>
            <a:spLocks/>
          </xdr:cNvSpPr>
        </xdr:nvSpPr>
        <xdr:spPr>
          <a:xfrm>
            <a:off x="34" y="4075"/>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Oval 91"/>
          <xdr:cNvSpPr>
            <a:spLocks/>
          </xdr:cNvSpPr>
        </xdr:nvSpPr>
        <xdr:spPr>
          <a:xfrm flipH="1">
            <a:off x="29" y="4073"/>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Oval 92"/>
          <xdr:cNvSpPr>
            <a:spLocks/>
          </xdr:cNvSpPr>
        </xdr:nvSpPr>
        <xdr:spPr>
          <a:xfrm flipH="1">
            <a:off x="62" y="4081"/>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Oval 93"/>
          <xdr:cNvSpPr>
            <a:spLocks/>
          </xdr:cNvSpPr>
        </xdr:nvSpPr>
        <xdr:spPr>
          <a:xfrm flipH="1">
            <a:off x="66" y="4081"/>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Oval 94"/>
          <xdr:cNvSpPr>
            <a:spLocks/>
          </xdr:cNvSpPr>
        </xdr:nvSpPr>
        <xdr:spPr>
          <a:xfrm flipH="1">
            <a:off x="65" y="407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Oval 95"/>
          <xdr:cNvSpPr>
            <a:spLocks/>
          </xdr:cNvSpPr>
        </xdr:nvSpPr>
        <xdr:spPr>
          <a:xfrm flipH="1">
            <a:off x="68" y="407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Oval 96"/>
          <xdr:cNvSpPr>
            <a:spLocks/>
          </xdr:cNvSpPr>
        </xdr:nvSpPr>
        <xdr:spPr>
          <a:xfrm>
            <a:off x="55" y="4083"/>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Oval 97"/>
          <xdr:cNvSpPr>
            <a:spLocks/>
          </xdr:cNvSpPr>
        </xdr:nvSpPr>
        <xdr:spPr>
          <a:xfrm>
            <a:off x="45" y="4077"/>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Oval 98"/>
          <xdr:cNvSpPr>
            <a:spLocks/>
          </xdr:cNvSpPr>
        </xdr:nvSpPr>
        <xdr:spPr>
          <a:xfrm>
            <a:off x="52" y="4083"/>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Oval 99"/>
          <xdr:cNvSpPr>
            <a:spLocks/>
          </xdr:cNvSpPr>
        </xdr:nvSpPr>
        <xdr:spPr>
          <a:xfrm>
            <a:off x="40" y="4081"/>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Line 100"/>
          <xdr:cNvSpPr>
            <a:spLocks/>
          </xdr:cNvSpPr>
        </xdr:nvSpPr>
        <xdr:spPr>
          <a:xfrm>
            <a:off x="37" y="4062"/>
            <a:ext cx="16" cy="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Line 101"/>
          <xdr:cNvSpPr>
            <a:spLocks/>
          </xdr:cNvSpPr>
        </xdr:nvSpPr>
        <xdr:spPr>
          <a:xfrm flipV="1">
            <a:off x="53" y="4063"/>
            <a:ext cx="13" cy="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102"/>
          <xdr:cNvSpPr>
            <a:spLocks/>
          </xdr:cNvSpPr>
        </xdr:nvSpPr>
        <xdr:spPr>
          <a:xfrm flipH="1">
            <a:off x="79" y="3992"/>
            <a:ext cx="2"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103"/>
          <xdr:cNvSpPr>
            <a:spLocks/>
          </xdr:cNvSpPr>
        </xdr:nvSpPr>
        <xdr:spPr>
          <a:xfrm flipH="1">
            <a:off x="83" y="3992"/>
            <a:ext cx="9"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104"/>
          <xdr:cNvSpPr>
            <a:spLocks/>
          </xdr:cNvSpPr>
        </xdr:nvSpPr>
        <xdr:spPr>
          <a:xfrm>
            <a:off x="34" y="4007"/>
            <a:ext cx="9" cy="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105"/>
          <xdr:cNvSpPr>
            <a:spLocks/>
          </xdr:cNvSpPr>
        </xdr:nvSpPr>
        <xdr:spPr>
          <a:xfrm flipH="1" flipV="1">
            <a:off x="72" y="4080"/>
            <a:ext cx="28"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Freeform 106"/>
          <xdr:cNvSpPr>
            <a:spLocks/>
          </xdr:cNvSpPr>
        </xdr:nvSpPr>
        <xdr:spPr>
          <a:xfrm>
            <a:off x="170" y="4051"/>
            <a:ext cx="9" cy="19"/>
          </a:xfrm>
          <a:custGeom>
            <a:pathLst>
              <a:path h="180000" w="93000">
                <a:moveTo>
                  <a:pt x="93000" y="180000"/>
                </a:moveTo>
                <a:cubicBezTo>
                  <a:pt x="81000" y="175500"/>
                  <a:pt x="69000" y="171000"/>
                  <a:pt x="57000" y="162000"/>
                </a:cubicBezTo>
                <a:cubicBezTo>
                  <a:pt x="45000" y="153000"/>
                  <a:pt x="30000" y="141000"/>
                  <a:pt x="21000" y="126000"/>
                </a:cubicBezTo>
                <a:cubicBezTo>
                  <a:pt x="12000" y="111000"/>
                  <a:pt x="6000" y="93000"/>
                  <a:pt x="3000" y="72000"/>
                </a:cubicBezTo>
                <a:cubicBezTo>
                  <a:pt x="0" y="51000"/>
                  <a:pt x="3000" y="12000"/>
                  <a:pt x="3000" y="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Line 107"/>
          <xdr:cNvSpPr>
            <a:spLocks/>
          </xdr:cNvSpPr>
        </xdr:nvSpPr>
        <xdr:spPr>
          <a:xfrm flipH="1">
            <a:off x="166" y="3998"/>
            <a:ext cx="57"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Line 108"/>
          <xdr:cNvSpPr>
            <a:spLocks/>
          </xdr:cNvSpPr>
        </xdr:nvSpPr>
        <xdr:spPr>
          <a:xfrm flipH="1" flipV="1">
            <a:off x="183" y="4019"/>
            <a:ext cx="42"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Oval 109"/>
          <xdr:cNvSpPr>
            <a:spLocks/>
          </xdr:cNvSpPr>
        </xdr:nvSpPr>
        <xdr:spPr>
          <a:xfrm>
            <a:off x="179" y="402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Oval 110"/>
          <xdr:cNvSpPr>
            <a:spLocks/>
          </xdr:cNvSpPr>
        </xdr:nvSpPr>
        <xdr:spPr>
          <a:xfrm>
            <a:off x="176" y="4028"/>
            <a:ext cx="1"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Oval 111"/>
          <xdr:cNvSpPr>
            <a:spLocks/>
          </xdr:cNvSpPr>
        </xdr:nvSpPr>
        <xdr:spPr>
          <a:xfrm>
            <a:off x="168" y="4034"/>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Oval 112"/>
          <xdr:cNvSpPr>
            <a:spLocks/>
          </xdr:cNvSpPr>
        </xdr:nvSpPr>
        <xdr:spPr>
          <a:xfrm>
            <a:off x="164" y="4034"/>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Oval 113"/>
          <xdr:cNvSpPr>
            <a:spLocks/>
          </xdr:cNvSpPr>
        </xdr:nvSpPr>
        <xdr:spPr>
          <a:xfrm>
            <a:off x="174" y="4036"/>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Oval 114"/>
          <xdr:cNvSpPr>
            <a:spLocks/>
          </xdr:cNvSpPr>
        </xdr:nvSpPr>
        <xdr:spPr>
          <a:xfrm>
            <a:off x="170" y="4036"/>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Oval 115"/>
          <xdr:cNvSpPr>
            <a:spLocks/>
          </xdr:cNvSpPr>
        </xdr:nvSpPr>
        <xdr:spPr>
          <a:xfrm>
            <a:off x="166" y="4023"/>
            <a:ext cx="2" cy="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Oval 116"/>
          <xdr:cNvSpPr>
            <a:spLocks/>
          </xdr:cNvSpPr>
        </xdr:nvSpPr>
        <xdr:spPr>
          <a:xfrm>
            <a:off x="153" y="402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Oval 117"/>
          <xdr:cNvSpPr>
            <a:spLocks/>
          </xdr:cNvSpPr>
        </xdr:nvSpPr>
        <xdr:spPr>
          <a:xfrm>
            <a:off x="155" y="4019"/>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Oval 118"/>
          <xdr:cNvSpPr>
            <a:spLocks/>
          </xdr:cNvSpPr>
        </xdr:nvSpPr>
        <xdr:spPr>
          <a:xfrm>
            <a:off x="159" y="4021"/>
            <a:ext cx="1"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Oval 119"/>
          <xdr:cNvSpPr>
            <a:spLocks/>
          </xdr:cNvSpPr>
        </xdr:nvSpPr>
        <xdr:spPr>
          <a:xfrm>
            <a:off x="183" y="4024"/>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Oval 120"/>
          <xdr:cNvSpPr>
            <a:spLocks/>
          </xdr:cNvSpPr>
        </xdr:nvSpPr>
        <xdr:spPr>
          <a:xfrm>
            <a:off x="183" y="4028"/>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Oval 121"/>
          <xdr:cNvSpPr>
            <a:spLocks/>
          </xdr:cNvSpPr>
        </xdr:nvSpPr>
        <xdr:spPr>
          <a:xfrm>
            <a:off x="179" y="4030"/>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 name="Oval 122"/>
          <xdr:cNvSpPr>
            <a:spLocks/>
          </xdr:cNvSpPr>
        </xdr:nvSpPr>
        <xdr:spPr>
          <a:xfrm>
            <a:off x="187" y="4026"/>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Oval 123"/>
          <xdr:cNvSpPr>
            <a:spLocks/>
          </xdr:cNvSpPr>
        </xdr:nvSpPr>
        <xdr:spPr>
          <a:xfrm>
            <a:off x="183" y="4032"/>
            <a:ext cx="2"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Oval 124"/>
          <xdr:cNvSpPr>
            <a:spLocks/>
          </xdr:cNvSpPr>
        </xdr:nvSpPr>
        <xdr:spPr>
          <a:xfrm>
            <a:off x="193" y="4021"/>
            <a:ext cx="1" cy="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125"/>
          <xdr:cNvSpPr>
            <a:spLocks/>
          </xdr:cNvSpPr>
        </xdr:nvSpPr>
        <xdr:spPr>
          <a:xfrm>
            <a:off x="159" y="4016"/>
            <a:ext cx="14" cy="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126"/>
          <xdr:cNvSpPr>
            <a:spLocks/>
          </xdr:cNvSpPr>
        </xdr:nvSpPr>
        <xdr:spPr>
          <a:xfrm flipV="1">
            <a:off x="173" y="4015"/>
            <a:ext cx="15" cy="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Freeform 127"/>
          <xdr:cNvSpPr>
            <a:spLocks/>
          </xdr:cNvSpPr>
        </xdr:nvSpPr>
        <xdr:spPr>
          <a:xfrm>
            <a:off x="146" y="4010"/>
            <a:ext cx="22" cy="32"/>
          </a:xfrm>
          <a:custGeom>
            <a:pathLst>
              <a:path h="308372" w="204788">
                <a:moveTo>
                  <a:pt x="173831" y="14288"/>
                </a:moveTo>
                <a:lnTo>
                  <a:pt x="175022" y="61913"/>
                </a:lnTo>
                <a:lnTo>
                  <a:pt x="165497" y="100013"/>
                </a:lnTo>
                <a:lnTo>
                  <a:pt x="150019" y="141685"/>
                </a:lnTo>
                <a:lnTo>
                  <a:pt x="123825" y="185738"/>
                </a:lnTo>
                <a:lnTo>
                  <a:pt x="96441" y="213122"/>
                </a:lnTo>
                <a:lnTo>
                  <a:pt x="65485" y="240507"/>
                </a:lnTo>
                <a:lnTo>
                  <a:pt x="0" y="294085"/>
                </a:lnTo>
                <a:lnTo>
                  <a:pt x="25003" y="308372"/>
                </a:lnTo>
                <a:lnTo>
                  <a:pt x="84535" y="260747"/>
                </a:lnTo>
                <a:lnTo>
                  <a:pt x="130969" y="217885"/>
                </a:lnTo>
                <a:lnTo>
                  <a:pt x="148828" y="196454"/>
                </a:lnTo>
                <a:lnTo>
                  <a:pt x="169069" y="158354"/>
                </a:lnTo>
                <a:lnTo>
                  <a:pt x="188119" y="116682"/>
                </a:lnTo>
                <a:lnTo>
                  <a:pt x="200025" y="75010"/>
                </a:lnTo>
                <a:lnTo>
                  <a:pt x="204788" y="0"/>
                </a:lnTo>
                <a:lnTo>
                  <a:pt x="173831" y="14288"/>
                </a:lnTo>
                <a:close/>
              </a:path>
            </a:pathLst>
          </a:custGeom>
          <a:solidFill>
            <a:srgbClr val="CC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Freeform 128"/>
          <xdr:cNvSpPr>
            <a:spLocks/>
          </xdr:cNvSpPr>
        </xdr:nvSpPr>
        <xdr:spPr>
          <a:xfrm>
            <a:off x="165" y="4010"/>
            <a:ext cx="2" cy="9"/>
          </a:xfrm>
          <a:custGeom>
            <a:pathLst>
              <a:path h="82153" w="21432">
                <a:moveTo>
                  <a:pt x="1191" y="16668"/>
                </a:moveTo>
                <a:lnTo>
                  <a:pt x="2382" y="57150"/>
                </a:lnTo>
                <a:lnTo>
                  <a:pt x="0" y="77390"/>
                </a:lnTo>
                <a:lnTo>
                  <a:pt x="15478" y="82153"/>
                </a:lnTo>
                <a:lnTo>
                  <a:pt x="19050" y="61912"/>
                </a:lnTo>
                <a:lnTo>
                  <a:pt x="20241" y="41672"/>
                </a:lnTo>
                <a:lnTo>
                  <a:pt x="21432" y="7143"/>
                </a:lnTo>
                <a:lnTo>
                  <a:pt x="21432" y="0"/>
                </a:lnTo>
                <a:lnTo>
                  <a:pt x="1191" y="16668"/>
                </a:lnTo>
                <a:close/>
              </a:path>
            </a:pathLst>
          </a:cu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190500</xdr:colOff>
      <xdr:row>154</xdr:row>
      <xdr:rowOff>28575</xdr:rowOff>
    </xdr:from>
    <xdr:to>
      <xdr:col>10</xdr:col>
      <xdr:colOff>876300</xdr:colOff>
      <xdr:row>161</xdr:row>
      <xdr:rowOff>123825</xdr:rowOff>
    </xdr:to>
    <xdr:grpSp>
      <xdr:nvGrpSpPr>
        <xdr:cNvPr id="128" name="Group 200"/>
        <xdr:cNvGrpSpPr>
          <a:grpSpLocks/>
        </xdr:cNvGrpSpPr>
      </xdr:nvGrpSpPr>
      <xdr:grpSpPr>
        <a:xfrm>
          <a:off x="2781300" y="37033200"/>
          <a:ext cx="3819525" cy="1733550"/>
          <a:chOff x="292" y="3858"/>
          <a:chExt cx="401" cy="182"/>
        </a:xfrm>
        <a:solidFill>
          <a:srgbClr val="FFFFFF"/>
        </a:solidFill>
      </xdr:grpSpPr>
      <xdr:pic>
        <xdr:nvPicPr>
          <xdr:cNvPr id="129" name="Picture 162"/>
          <xdr:cNvPicPr preferRelativeResize="1">
            <a:picLocks noChangeAspect="1"/>
          </xdr:cNvPicPr>
        </xdr:nvPicPr>
        <xdr:blipFill>
          <a:blip r:embed="rId1"/>
          <a:stretch>
            <a:fillRect/>
          </a:stretch>
        </xdr:blipFill>
        <xdr:spPr>
          <a:xfrm>
            <a:off x="292" y="3858"/>
            <a:ext cx="401" cy="182"/>
          </a:xfrm>
          <a:prstGeom prst="rect">
            <a:avLst/>
          </a:prstGeom>
          <a:noFill/>
          <a:ln w="9525" cmpd="sng">
            <a:noFill/>
          </a:ln>
        </xdr:spPr>
      </xdr:pic>
      <xdr:sp>
        <xdr:nvSpPr>
          <xdr:cNvPr id="130" name="AutoShape 163"/>
          <xdr:cNvSpPr>
            <a:spLocks/>
          </xdr:cNvSpPr>
        </xdr:nvSpPr>
        <xdr:spPr>
          <a:xfrm rot="5400000">
            <a:off x="466" y="3932"/>
            <a:ext cx="60" cy="34"/>
          </a:xfrm>
          <a:prstGeom prst="upArrow">
            <a:avLst>
              <a:gd name="adj1" fmla="val 7337"/>
              <a:gd name="adj2" fmla="val -27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Text Box 168"/>
          <xdr:cNvSpPr txBox="1">
            <a:spLocks noChangeArrowheads="1"/>
          </xdr:cNvSpPr>
        </xdr:nvSpPr>
        <xdr:spPr>
          <a:xfrm>
            <a:off x="385" y="3902"/>
            <a:ext cx="32"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ランマ</a:t>
            </a:r>
            <a:r>
              <a:rPr lang="en-US" cap="none" sz="500" b="0" i="0" u="none" baseline="0">
                <a:solidFill>
                  <a:srgbClr val="000000"/>
                </a:solidFill>
                <a:latin typeface="ＭＳ ゴシック"/>
                <a:ea typeface="ＭＳ ゴシック"/>
                <a:cs typeface="ＭＳ ゴシック"/>
              </a:rPr>
              <a:t>
</a:t>
            </a:r>
          </a:p>
        </xdr:txBody>
      </xdr:sp>
      <xdr:sp>
        <xdr:nvSpPr>
          <xdr:cNvPr id="132" name="Text Box 169"/>
          <xdr:cNvSpPr txBox="1">
            <a:spLocks noChangeArrowheads="1"/>
          </xdr:cNvSpPr>
        </xdr:nvSpPr>
        <xdr:spPr>
          <a:xfrm>
            <a:off x="381" y="3915"/>
            <a:ext cx="32" cy="9"/>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差し鴨居</a:t>
            </a:r>
            <a:r>
              <a:rPr lang="en-US" cap="none" sz="500" b="0" i="0" u="none" baseline="0">
                <a:solidFill>
                  <a:srgbClr val="000000"/>
                </a:solidFill>
                <a:latin typeface="ＭＳ ゴシック"/>
                <a:ea typeface="ＭＳ ゴシック"/>
                <a:cs typeface="ＭＳ ゴシック"/>
              </a:rPr>
              <a:t>
</a:t>
            </a:r>
          </a:p>
        </xdr:txBody>
      </xdr:sp>
      <xdr:sp>
        <xdr:nvSpPr>
          <xdr:cNvPr id="133" name="Text Box 170"/>
          <xdr:cNvSpPr txBox="1">
            <a:spLocks noChangeArrowheads="1"/>
          </xdr:cNvSpPr>
        </xdr:nvSpPr>
        <xdr:spPr>
          <a:xfrm>
            <a:off x="336" y="3949"/>
            <a:ext cx="32"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太い柱</a:t>
            </a:r>
            <a:r>
              <a:rPr lang="en-US" cap="none" sz="500" b="0" i="0" u="none" baseline="0">
                <a:solidFill>
                  <a:srgbClr val="000000"/>
                </a:solidFill>
                <a:latin typeface="ＭＳ ゴシック"/>
                <a:ea typeface="ＭＳ ゴシック"/>
                <a:cs typeface="ＭＳ ゴシック"/>
              </a:rPr>
              <a:t>
</a:t>
            </a:r>
          </a:p>
        </xdr:txBody>
      </xdr:sp>
      <xdr:sp>
        <xdr:nvSpPr>
          <xdr:cNvPr id="134" name="Text Box 171"/>
          <xdr:cNvSpPr txBox="1">
            <a:spLocks noChangeArrowheads="1"/>
          </xdr:cNvSpPr>
        </xdr:nvSpPr>
        <xdr:spPr>
          <a:xfrm>
            <a:off x="381" y="3947"/>
            <a:ext cx="32"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開口部</a:t>
            </a:r>
            <a:r>
              <a:rPr lang="en-US" cap="none" sz="500" b="0" i="0" u="none" baseline="0">
                <a:solidFill>
                  <a:srgbClr val="000000"/>
                </a:solidFill>
                <a:latin typeface="ＭＳ ゴシック"/>
                <a:ea typeface="ＭＳ ゴシック"/>
                <a:cs typeface="ＭＳ ゴシック"/>
              </a:rPr>
              <a:t>
</a:t>
            </a:r>
          </a:p>
        </xdr:txBody>
      </xdr:sp>
      <xdr:sp>
        <xdr:nvSpPr>
          <xdr:cNvPr id="135" name="Text Box 172"/>
          <xdr:cNvSpPr txBox="1">
            <a:spLocks noChangeArrowheads="1"/>
          </xdr:cNvSpPr>
        </xdr:nvSpPr>
        <xdr:spPr>
          <a:xfrm>
            <a:off x="595" y="3902"/>
            <a:ext cx="18"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土壁</a:t>
            </a:r>
            <a:r>
              <a:rPr lang="en-US" cap="none" sz="500" b="0" i="0" u="none" baseline="0">
                <a:solidFill>
                  <a:srgbClr val="000000"/>
                </a:solidFill>
                <a:latin typeface="ＭＳ ゴシック"/>
                <a:ea typeface="ＭＳ ゴシック"/>
                <a:cs typeface="ＭＳ ゴシック"/>
              </a:rPr>
              <a:t>
</a:t>
            </a:r>
          </a:p>
        </xdr:txBody>
      </xdr:sp>
      <xdr:sp>
        <xdr:nvSpPr>
          <xdr:cNvPr id="136" name="Text Box 173"/>
          <xdr:cNvSpPr txBox="1">
            <a:spLocks noChangeArrowheads="1"/>
          </xdr:cNvSpPr>
        </xdr:nvSpPr>
        <xdr:spPr>
          <a:xfrm>
            <a:off x="534" y="3949"/>
            <a:ext cx="19"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土壁</a:t>
            </a:r>
            <a:r>
              <a:rPr lang="en-US" cap="none" sz="500" b="0" i="0" u="none" baseline="0">
                <a:solidFill>
                  <a:srgbClr val="000000"/>
                </a:solidFill>
                <a:latin typeface="ＭＳ ゴシック"/>
                <a:ea typeface="ＭＳ ゴシック"/>
                <a:cs typeface="ＭＳ ゴシック"/>
              </a:rPr>
              <a:t>
</a:t>
            </a:r>
          </a:p>
        </xdr:txBody>
      </xdr:sp>
      <xdr:sp>
        <xdr:nvSpPr>
          <xdr:cNvPr id="137" name="Text Box 174"/>
          <xdr:cNvSpPr txBox="1">
            <a:spLocks noChangeArrowheads="1"/>
          </xdr:cNvSpPr>
        </xdr:nvSpPr>
        <xdr:spPr>
          <a:xfrm>
            <a:off x="562" y="3947"/>
            <a:ext cx="27"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新設柱</a:t>
            </a:r>
            <a:r>
              <a:rPr lang="en-US" cap="none" sz="500" b="0" i="0" u="none" baseline="0">
                <a:solidFill>
                  <a:srgbClr val="000000"/>
                </a:solidFill>
                <a:latin typeface="ＭＳ ゴシック"/>
                <a:ea typeface="ＭＳ ゴシック"/>
                <a:cs typeface="ＭＳ ゴシック"/>
              </a:rPr>
              <a:t>
</a:t>
            </a:r>
          </a:p>
        </xdr:txBody>
      </xdr:sp>
      <xdr:sp>
        <xdr:nvSpPr>
          <xdr:cNvPr id="138" name="Text Box 175"/>
          <xdr:cNvSpPr txBox="1">
            <a:spLocks noChangeArrowheads="1"/>
          </xdr:cNvSpPr>
        </xdr:nvSpPr>
        <xdr:spPr>
          <a:xfrm>
            <a:off x="591" y="3947"/>
            <a:ext cx="32"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開口部</a:t>
            </a:r>
            <a:r>
              <a:rPr lang="en-US" cap="none" sz="500" b="0" i="0" u="none" baseline="0">
                <a:solidFill>
                  <a:srgbClr val="000000"/>
                </a:solidFill>
                <a:latin typeface="ＭＳ ゴシック"/>
                <a:ea typeface="ＭＳ ゴシック"/>
                <a:cs typeface="ＭＳ ゴシック"/>
              </a:rPr>
              <a:t>
</a:t>
            </a:r>
          </a:p>
        </xdr:txBody>
      </xdr:sp>
      <xdr:sp>
        <xdr:nvSpPr>
          <xdr:cNvPr id="139" name="Text Box 176"/>
          <xdr:cNvSpPr txBox="1">
            <a:spLocks noChangeArrowheads="1"/>
          </xdr:cNvSpPr>
        </xdr:nvSpPr>
        <xdr:spPr>
          <a:xfrm>
            <a:off x="578" y="4024"/>
            <a:ext cx="34"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新設基礎</a:t>
            </a:r>
            <a:r>
              <a:rPr lang="en-US" cap="none" sz="500" b="0" i="0" u="none" baseline="0">
                <a:solidFill>
                  <a:srgbClr val="000000"/>
                </a:solidFill>
                <a:latin typeface="ＭＳ ゴシック"/>
                <a:ea typeface="ＭＳ ゴシック"/>
                <a:cs typeface="ＭＳ ゴシック"/>
              </a:rPr>
              <a:t>
</a:t>
            </a:r>
          </a:p>
        </xdr:txBody>
      </xdr:sp>
      <xdr:sp>
        <xdr:nvSpPr>
          <xdr:cNvPr id="140" name="Text Box 177"/>
          <xdr:cNvSpPr txBox="1">
            <a:spLocks noChangeArrowheads="1"/>
          </xdr:cNvSpPr>
        </xdr:nvSpPr>
        <xdr:spPr>
          <a:xfrm>
            <a:off x="615" y="4017"/>
            <a:ext cx="32" cy="8"/>
          </a:xfrm>
          <a:prstGeom prst="rect">
            <a:avLst/>
          </a:prstGeom>
          <a:solidFill>
            <a:srgbClr val="FFFFFF"/>
          </a:solidFill>
          <a:ln w="9525" cmpd="sng">
            <a:noFill/>
          </a:ln>
        </xdr:spPr>
        <xdr:txBody>
          <a:bodyPr vertOverflow="clip" wrap="square" lIns="576" tIns="576" rIns="576" bIns="576"/>
          <a:p>
            <a:pPr algn="l">
              <a:defRPr/>
            </a:pPr>
            <a:r>
              <a:rPr lang="en-US" cap="none" sz="500" b="0" i="0" u="none" baseline="0">
                <a:solidFill>
                  <a:srgbClr val="000000"/>
                </a:solidFill>
                <a:latin typeface="ＭＳ ゴシック"/>
                <a:ea typeface="ＭＳ ゴシック"/>
                <a:cs typeface="ＭＳ ゴシック"/>
              </a:rPr>
              <a:t>足固め</a:t>
            </a:r>
            <a:r>
              <a:rPr lang="en-US" cap="none" sz="500" b="0" i="0" u="none" baseline="0">
                <a:solidFill>
                  <a:srgbClr val="000000"/>
                </a:solidFill>
                <a:latin typeface="ＭＳ ゴシック"/>
                <a:ea typeface="ＭＳ ゴシック"/>
                <a:cs typeface="ＭＳ ゴシック"/>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idoubu-hd2\&#32784;&#38663;&#23550;&#31574;&#20418;\JUT0005105\Temporary%20Internet%20Files\Content.IE5\STQ7KP6V\&#12304;&#24859;&#30693;&#30476;&#20462;&#27491;&#12305;&#22577;&#21578;&#26360;&#20316;&#25104;&#12471;&#12540;&#12488;&#27010;&#31639;0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算出表"/>
      <sheetName val="使用上の注意"/>
      <sheetName val="選択肢"/>
      <sheetName val="報告書入力"/>
      <sheetName val="診断員ﾃﾞｰﾀ入力"/>
      <sheetName val="診断通知書印刷"/>
      <sheetName val="入力例"/>
      <sheetName val="報告書印刷"/>
      <sheetName val="診断員への例示"/>
      <sheetName val="報告書印刷 (伝統構法)"/>
    </sheetNames>
    <sheetDataSet>
      <sheetData sheetId="3">
        <row r="194">
          <cell r="AD194" t="str">
            <v>・柱と土台、柱と梁の接合金物が不足しています。抜け落ちる可能性がありますので金物補強を行ってください。</v>
          </cell>
        </row>
        <row r="198">
          <cell r="AD198" t="str">
            <v>・2階の床に火打ち材が無く、床組みの強さが不足しています。補強を考慮してください。</v>
          </cell>
        </row>
        <row r="199">
          <cell r="AD199" t="str">
            <v>・床下部分の足固め、根がらみ等が不十分です。地震時に床が陥没する可能性があります。</v>
          </cell>
        </row>
        <row r="203">
          <cell r="AD203" t="str">
            <v>・基礎に亀裂があり、やや危険な状態と思われます。基礎の補強をお勧めします。</v>
          </cell>
        </row>
        <row r="207">
          <cell r="AD207" t="str">
            <v>・○○の劣化をそのままにしておくと、構造躯体に著しく影響を与えます。補修を検討して下さい。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D215"/>
  <sheetViews>
    <sheetView showGridLines="0" showZeros="0" tabSelected="1" showOutlineSymbols="0" zoomScale="85" zoomScaleNormal="85" zoomScalePageLayoutView="0" workbookViewId="0" topLeftCell="A1">
      <selection activeCell="A2" sqref="A2"/>
    </sheetView>
  </sheetViews>
  <sheetFormatPr defaultColWidth="9.00390625" defaultRowHeight="13.5"/>
  <cols>
    <col min="1" max="1" width="20.875" style="0" customWidth="1"/>
    <col min="2" max="2" width="7.375" style="0" customWidth="1"/>
    <col min="3" max="3" width="37.50390625" style="0" customWidth="1"/>
    <col min="4" max="4" width="16.25390625" style="0" customWidth="1"/>
    <col min="36" max="36" width="10.25390625" style="0" bestFit="1" customWidth="1"/>
    <col min="42" max="42" width="8.875" style="0" customWidth="1"/>
  </cols>
  <sheetData>
    <row r="1" spans="1:54" ht="13.5">
      <c r="A1" s="57" t="s">
        <v>325</v>
      </c>
      <c r="B1" s="232" t="s">
        <v>23</v>
      </c>
      <c r="C1" s="76" t="s">
        <v>227</v>
      </c>
      <c r="D1" s="71" t="s">
        <v>231</v>
      </c>
      <c r="E1" s="1"/>
      <c r="F1" s="1"/>
      <c r="G1" s="1"/>
      <c r="H1" s="1"/>
      <c r="I1" s="1"/>
      <c r="J1" s="1"/>
      <c r="K1" s="1"/>
      <c r="L1" s="1"/>
      <c r="M1" s="1"/>
      <c r="N1" s="1"/>
      <c r="O1" s="1"/>
      <c r="P1" s="1"/>
      <c r="Q1" s="1"/>
      <c r="R1" s="1"/>
      <c r="S1" s="1"/>
      <c r="T1" s="1"/>
      <c r="U1" s="1"/>
      <c r="V1" s="1"/>
      <c r="W1" s="1"/>
      <c r="X1" s="1"/>
      <c r="Y1" s="1"/>
      <c r="Z1" s="1"/>
      <c r="AA1" s="1"/>
      <c r="AB1" s="1"/>
      <c r="AC1" s="4"/>
      <c r="AD1" s="4"/>
      <c r="AE1" s="4"/>
      <c r="AF1" s="4"/>
      <c r="AG1" s="4"/>
      <c r="AH1" s="4"/>
      <c r="AI1" s="4"/>
      <c r="AJ1" s="4"/>
      <c r="AK1" s="4"/>
      <c r="AL1" s="4"/>
      <c r="AM1" s="4"/>
      <c r="AN1" s="4"/>
      <c r="AO1" s="4"/>
      <c r="AP1" s="4"/>
      <c r="AQ1" s="4"/>
      <c r="AR1" s="4"/>
      <c r="AS1" s="4"/>
      <c r="AT1" s="4"/>
      <c r="AU1" s="4"/>
      <c r="AV1" s="4"/>
      <c r="AW1" s="4"/>
      <c r="AX1" s="4"/>
      <c r="AY1" s="4"/>
      <c r="AZ1" s="4"/>
      <c r="BA1" s="1"/>
      <c r="BB1" s="1"/>
    </row>
    <row r="2" spans="2:54" ht="14.25" thickBot="1">
      <c r="B2" s="1"/>
      <c r="C2" s="77" t="s">
        <v>228</v>
      </c>
      <c r="D2" s="1"/>
      <c r="E2" s="1"/>
      <c r="F2" s="1"/>
      <c r="G2" s="1"/>
      <c r="H2" s="1"/>
      <c r="I2" s="1"/>
      <c r="J2" s="1"/>
      <c r="K2" s="1"/>
      <c r="L2" s="1"/>
      <c r="M2" s="1"/>
      <c r="N2" s="1"/>
      <c r="O2" s="1"/>
      <c r="P2" s="1"/>
      <c r="Q2" s="1"/>
      <c r="R2" s="1"/>
      <c r="S2" s="1"/>
      <c r="T2" s="1"/>
      <c r="U2" s="1"/>
      <c r="V2" s="1"/>
      <c r="W2" s="1"/>
      <c r="X2" s="1"/>
      <c r="Y2" s="1"/>
      <c r="Z2" s="1"/>
      <c r="AA2" s="1"/>
      <c r="AB2" s="1"/>
      <c r="AC2" s="4"/>
      <c r="AD2" s="4"/>
      <c r="AE2" s="4"/>
      <c r="AF2" s="4"/>
      <c r="AG2" s="4"/>
      <c r="AH2" s="4"/>
      <c r="AI2" s="4"/>
      <c r="AJ2" s="4"/>
      <c r="AK2" s="4"/>
      <c r="AL2" s="4"/>
      <c r="AM2" s="4"/>
      <c r="AN2" s="4"/>
      <c r="AO2" s="4"/>
      <c r="AP2" s="4"/>
      <c r="AQ2" s="4"/>
      <c r="AR2" s="4"/>
      <c r="AS2" s="4"/>
      <c r="AT2" s="4"/>
      <c r="AU2" s="4"/>
      <c r="AV2" s="4"/>
      <c r="AW2" s="4"/>
      <c r="AX2" s="4"/>
      <c r="AY2" s="4"/>
      <c r="AZ2" s="4"/>
      <c r="BA2" s="1"/>
      <c r="BB2" s="1"/>
    </row>
    <row r="3" spans="1:54" ht="14.25" thickBot="1">
      <c r="A3" s="88" t="s">
        <v>150</v>
      </c>
      <c r="B3" s="89"/>
      <c r="C3" s="288" t="s">
        <v>151</v>
      </c>
      <c r="D3" s="289" t="s">
        <v>153</v>
      </c>
      <c r="E3" s="1"/>
      <c r="F3" s="1"/>
      <c r="G3" s="1"/>
      <c r="H3" s="1"/>
      <c r="I3" s="1"/>
      <c r="J3" s="1"/>
      <c r="K3" s="1"/>
      <c r="L3" s="1"/>
      <c r="M3" s="1"/>
      <c r="N3" s="1"/>
      <c r="O3" s="1"/>
      <c r="P3" s="1"/>
      <c r="Q3" s="1"/>
      <c r="R3" s="1"/>
      <c r="S3" s="1"/>
      <c r="T3" s="1"/>
      <c r="U3" s="1"/>
      <c r="V3" s="1"/>
      <c r="W3" s="1"/>
      <c r="X3" s="1"/>
      <c r="Y3" s="1"/>
      <c r="Z3" s="1"/>
      <c r="AA3" s="1"/>
      <c r="AB3" s="1"/>
      <c r="AC3" s="4"/>
      <c r="AD3" s="4"/>
      <c r="AE3" s="4"/>
      <c r="AF3" s="4"/>
      <c r="AG3" s="4"/>
      <c r="AH3" s="4"/>
      <c r="AI3" s="4"/>
      <c r="AJ3" s="4"/>
      <c r="AK3" s="4"/>
      <c r="AL3" s="4"/>
      <c r="AM3" s="4"/>
      <c r="AN3" s="4"/>
      <c r="AO3" s="4"/>
      <c r="AP3" s="4"/>
      <c r="AQ3" s="4"/>
      <c r="AR3" s="4"/>
      <c r="AS3" s="4"/>
      <c r="AT3" s="4"/>
      <c r="AU3" s="4"/>
      <c r="AV3" s="4"/>
      <c r="AW3" s="4"/>
      <c r="AX3" s="4"/>
      <c r="AY3" s="4"/>
      <c r="AZ3" s="4"/>
      <c r="BA3" s="1"/>
      <c r="BB3" s="1"/>
    </row>
    <row r="4" spans="1:54" ht="14.25" thickBot="1">
      <c r="A4" s="57" t="s">
        <v>156</v>
      </c>
      <c r="B4" s="290"/>
      <c r="C4" s="290"/>
      <c r="D4" s="290"/>
      <c r="E4" s="1"/>
      <c r="F4" s="1"/>
      <c r="G4" s="1"/>
      <c r="H4" s="1"/>
      <c r="I4" s="1"/>
      <c r="J4" s="1"/>
      <c r="K4" s="1"/>
      <c r="L4" s="1"/>
      <c r="M4" s="1"/>
      <c r="N4" s="1"/>
      <c r="O4" s="1"/>
      <c r="P4" s="1"/>
      <c r="Q4" s="1"/>
      <c r="R4" s="1"/>
      <c r="S4" s="1"/>
      <c r="T4" s="1"/>
      <c r="U4" s="1"/>
      <c r="V4" s="1"/>
      <c r="W4" s="1"/>
      <c r="X4" s="1"/>
      <c r="Y4" s="1"/>
      <c r="Z4" s="1"/>
      <c r="AA4" s="1"/>
      <c r="AB4" s="1"/>
      <c r="AC4" s="4"/>
      <c r="AD4" s="4"/>
      <c r="AE4" s="4"/>
      <c r="AF4" s="4"/>
      <c r="AG4" s="4"/>
      <c r="AH4" s="4"/>
      <c r="AI4" s="4"/>
      <c r="AJ4" s="4"/>
      <c r="AK4" s="4"/>
      <c r="AL4" s="4"/>
      <c r="AM4" s="4"/>
      <c r="AN4" s="4"/>
      <c r="AO4" s="4"/>
      <c r="AP4" s="4"/>
      <c r="AQ4" s="4"/>
      <c r="AR4" s="4"/>
      <c r="AS4" s="4"/>
      <c r="AT4" s="4"/>
      <c r="AU4" s="4"/>
      <c r="AV4" s="4"/>
      <c r="AW4" s="4"/>
      <c r="AX4" s="4"/>
      <c r="AY4" s="4"/>
      <c r="AZ4" s="4"/>
      <c r="BA4" s="1"/>
      <c r="BB4" s="1"/>
    </row>
    <row r="5" spans="1:54" ht="14.25" thickBot="1">
      <c r="A5" s="95" t="s">
        <v>131</v>
      </c>
      <c r="B5" s="75"/>
      <c r="C5" s="310"/>
      <c r="D5" s="164" t="str">
        <f aca="true" t="shared" si="0" ref="D5:D12">IF(C5="","!入力してください","")</f>
        <v>!入力してください</v>
      </c>
      <c r="E5" s="1"/>
      <c r="F5" s="1"/>
      <c r="G5" s="1"/>
      <c r="H5" s="1"/>
      <c r="I5" s="1"/>
      <c r="J5" s="1"/>
      <c r="K5" s="1"/>
      <c r="L5" s="1"/>
      <c r="M5" s="1"/>
      <c r="N5" s="1"/>
      <c r="O5" s="1"/>
      <c r="P5" s="1"/>
      <c r="Q5" s="1"/>
      <c r="R5" s="1"/>
      <c r="S5" s="1"/>
      <c r="T5" s="1"/>
      <c r="U5" s="1"/>
      <c r="V5" s="1"/>
      <c r="W5" s="1"/>
      <c r="X5" s="1"/>
      <c r="Y5" s="1"/>
      <c r="Z5" s="1"/>
      <c r="AA5" s="1"/>
      <c r="AB5" s="1"/>
      <c r="AC5" s="4"/>
      <c r="AD5" s="4"/>
      <c r="AE5" s="4"/>
      <c r="AF5" s="4"/>
      <c r="AG5" s="4"/>
      <c r="AH5" s="4"/>
      <c r="AI5" s="4"/>
      <c r="AJ5" s="4"/>
      <c r="AK5" s="4"/>
      <c r="AL5" s="4"/>
      <c r="AM5" s="4"/>
      <c r="AN5" s="4"/>
      <c r="AO5" s="4"/>
      <c r="AP5" s="4"/>
      <c r="AQ5" s="4"/>
      <c r="AR5" s="4"/>
      <c r="AS5" s="4"/>
      <c r="AT5" s="4"/>
      <c r="AU5" s="4"/>
      <c r="AV5" s="4"/>
      <c r="AW5" s="4"/>
      <c r="AX5" s="4"/>
      <c r="AY5" s="4"/>
      <c r="AZ5" s="4"/>
      <c r="BA5" s="1"/>
      <c r="BB5" s="1"/>
    </row>
    <row r="6" spans="1:54" ht="14.25" thickBot="1">
      <c r="A6" s="95" t="s">
        <v>140</v>
      </c>
      <c r="B6" s="75"/>
      <c r="C6" s="141"/>
      <c r="D6" s="164" t="str">
        <f t="shared" si="0"/>
        <v>!入力してください</v>
      </c>
      <c r="E6" s="1"/>
      <c r="F6" s="1"/>
      <c r="G6" s="1"/>
      <c r="H6" s="1"/>
      <c r="I6" s="1"/>
      <c r="J6" s="1"/>
      <c r="K6" s="1"/>
      <c r="L6" s="1"/>
      <c r="M6" s="1"/>
      <c r="N6" s="1"/>
      <c r="O6" s="1"/>
      <c r="P6" s="1"/>
      <c r="Q6" s="1"/>
      <c r="R6" s="1"/>
      <c r="S6" s="1"/>
      <c r="T6" s="1"/>
      <c r="U6" s="1"/>
      <c r="V6" s="1"/>
      <c r="W6" s="1"/>
      <c r="X6" s="1"/>
      <c r="Y6" s="1"/>
      <c r="Z6" s="1"/>
      <c r="AA6" s="1"/>
      <c r="AB6" s="1"/>
      <c r="AC6" s="14" t="s">
        <v>458</v>
      </c>
      <c r="AD6" s="14" t="s">
        <v>460</v>
      </c>
      <c r="AE6" s="4" t="s">
        <v>614</v>
      </c>
      <c r="AF6" s="4" t="s">
        <v>646</v>
      </c>
      <c r="AG6" s="4" t="s">
        <v>616</v>
      </c>
      <c r="AH6" s="4" t="s">
        <v>648</v>
      </c>
      <c r="AI6" s="4" t="s">
        <v>655</v>
      </c>
      <c r="AJ6" s="4"/>
      <c r="AK6" s="4" t="s">
        <v>669</v>
      </c>
      <c r="AL6" s="4"/>
      <c r="AM6" s="4" t="s">
        <v>657</v>
      </c>
      <c r="AN6" s="4" t="s">
        <v>693</v>
      </c>
      <c r="AO6" s="4" t="s">
        <v>705</v>
      </c>
      <c r="AP6" s="4" t="s">
        <v>499</v>
      </c>
      <c r="AQ6" s="4" t="s">
        <v>753</v>
      </c>
      <c r="AR6" s="4" t="s">
        <v>179</v>
      </c>
      <c r="AS6" s="4" t="s">
        <v>389</v>
      </c>
      <c r="AT6" s="4"/>
      <c r="AU6" s="4"/>
      <c r="AV6" s="4"/>
      <c r="AW6" s="4"/>
      <c r="AX6" s="4"/>
      <c r="AY6" s="4"/>
      <c r="AZ6" s="4"/>
      <c r="BA6" s="1"/>
      <c r="BB6" s="1"/>
    </row>
    <row r="7" spans="1:54" ht="14.25" thickBot="1">
      <c r="A7" s="95" t="s">
        <v>717</v>
      </c>
      <c r="B7" s="75"/>
      <c r="C7" s="99"/>
      <c r="D7" s="164" t="str">
        <f t="shared" si="0"/>
        <v>!入力してください</v>
      </c>
      <c r="E7" s="1"/>
      <c r="F7" s="1"/>
      <c r="G7" s="1"/>
      <c r="H7" s="1"/>
      <c r="I7" s="1"/>
      <c r="J7" s="1"/>
      <c r="K7" s="1"/>
      <c r="L7" s="1"/>
      <c r="M7" s="1"/>
      <c r="N7" s="1"/>
      <c r="O7" s="1"/>
      <c r="P7" s="1"/>
      <c r="Q7" s="1"/>
      <c r="R7" s="1"/>
      <c r="S7" s="1"/>
      <c r="T7" s="1"/>
      <c r="U7" s="1"/>
      <c r="V7" s="1"/>
      <c r="W7" s="1"/>
      <c r="X7" s="1"/>
      <c r="Y7" s="1"/>
      <c r="Z7" s="1"/>
      <c r="AA7" s="1"/>
      <c r="AB7" s="1"/>
      <c r="AC7" s="4"/>
      <c r="AD7" s="4"/>
      <c r="AE7" s="4"/>
      <c r="AF7" s="4"/>
      <c r="AG7" s="4" t="s">
        <v>776</v>
      </c>
      <c r="AH7" s="4"/>
      <c r="AI7" s="4"/>
      <c r="AJ7" s="4"/>
      <c r="AK7" s="4"/>
      <c r="AL7" s="4"/>
      <c r="AM7" s="4"/>
      <c r="AN7" s="4"/>
      <c r="AO7" s="4"/>
      <c r="AP7" s="4" t="s">
        <v>197</v>
      </c>
      <c r="AQ7" s="4"/>
      <c r="AR7" s="4"/>
      <c r="AS7" s="4" t="s">
        <v>180</v>
      </c>
      <c r="AT7" s="4"/>
      <c r="AU7" s="4"/>
      <c r="AV7" s="4"/>
      <c r="AW7" s="4"/>
      <c r="AX7" s="4"/>
      <c r="AY7" s="4"/>
      <c r="AZ7" s="4"/>
      <c r="BA7" s="1"/>
      <c r="BB7" s="1"/>
    </row>
    <row r="8" spans="1:54" ht="14.25" thickBot="1">
      <c r="A8" s="540" t="s">
        <v>288</v>
      </c>
      <c r="B8" s="541"/>
      <c r="C8" s="216"/>
      <c r="D8" s="164" t="str">
        <f t="shared" si="0"/>
        <v>!入力してください</v>
      </c>
      <c r="E8" s="1"/>
      <c r="F8" s="1"/>
      <c r="G8" s="1"/>
      <c r="H8" s="1"/>
      <c r="I8" s="1"/>
      <c r="J8" s="1"/>
      <c r="K8" s="1"/>
      <c r="L8" s="1"/>
      <c r="M8" s="1"/>
      <c r="N8" s="1"/>
      <c r="O8" s="1"/>
      <c r="P8" s="1"/>
      <c r="Q8" s="1"/>
      <c r="R8" s="1"/>
      <c r="S8" s="1"/>
      <c r="T8" s="1"/>
      <c r="U8" s="1"/>
      <c r="V8" s="1"/>
      <c r="W8" s="1"/>
      <c r="X8" s="1"/>
      <c r="Y8" s="1"/>
      <c r="Z8" s="1"/>
      <c r="AA8" s="1"/>
      <c r="AB8" s="1"/>
      <c r="AC8" s="4" t="s">
        <v>543</v>
      </c>
      <c r="AD8" s="4" t="s">
        <v>547</v>
      </c>
      <c r="AE8" s="10" t="s">
        <v>617</v>
      </c>
      <c r="AF8" s="10" t="s">
        <v>183</v>
      </c>
      <c r="AG8" s="4" t="s">
        <v>777</v>
      </c>
      <c r="AH8" s="14" t="s">
        <v>649</v>
      </c>
      <c r="AI8" s="14" t="s">
        <v>5</v>
      </c>
      <c r="AJ8" s="4"/>
      <c r="AK8" s="4" t="s">
        <v>672</v>
      </c>
      <c r="AL8" s="4">
        <v>950</v>
      </c>
      <c r="AM8" s="4" t="s">
        <v>225</v>
      </c>
      <c r="AN8" s="4" t="s">
        <v>691</v>
      </c>
      <c r="AO8" s="4" t="s">
        <v>691</v>
      </c>
      <c r="AP8" s="4" t="s">
        <v>732</v>
      </c>
      <c r="AQ8" s="4" t="s">
        <v>35</v>
      </c>
      <c r="AR8" s="4"/>
      <c r="AS8" s="4" t="s">
        <v>181</v>
      </c>
      <c r="AT8" s="4"/>
      <c r="AU8" s="4"/>
      <c r="AV8" s="4"/>
      <c r="AW8" s="4"/>
      <c r="AX8" s="4"/>
      <c r="AY8" s="4"/>
      <c r="AZ8" s="4"/>
      <c r="BA8" s="1"/>
      <c r="BB8" s="1"/>
    </row>
    <row r="9" spans="1:54" ht="14.25" thickBot="1">
      <c r="A9" s="97" t="s">
        <v>289</v>
      </c>
      <c r="B9" s="102"/>
      <c r="C9" s="217"/>
      <c r="D9" s="164" t="str">
        <f t="shared" si="0"/>
        <v>!入力してください</v>
      </c>
      <c r="E9" s="1"/>
      <c r="F9" s="1"/>
      <c r="G9" s="1"/>
      <c r="H9" s="1"/>
      <c r="I9" s="1"/>
      <c r="J9" s="1"/>
      <c r="K9" s="1"/>
      <c r="L9" s="1"/>
      <c r="M9" s="1"/>
      <c r="N9" s="1"/>
      <c r="O9" s="1"/>
      <c r="P9" s="1"/>
      <c r="Q9" s="1"/>
      <c r="R9" s="1"/>
      <c r="S9" s="1"/>
      <c r="T9" s="1"/>
      <c r="U9" s="1"/>
      <c r="V9" s="1"/>
      <c r="W9" s="1"/>
      <c r="X9" s="1"/>
      <c r="Y9" s="1"/>
      <c r="Z9" s="1"/>
      <c r="AA9" s="1"/>
      <c r="AB9" s="1"/>
      <c r="AC9" s="4" t="s">
        <v>544</v>
      </c>
      <c r="AD9" s="4" t="s">
        <v>548</v>
      </c>
      <c r="AE9" s="10" t="s">
        <v>681</v>
      </c>
      <c r="AF9" s="10" t="s">
        <v>182</v>
      </c>
      <c r="AG9" s="14" t="s">
        <v>778</v>
      </c>
      <c r="AH9" s="4" t="s">
        <v>650</v>
      </c>
      <c r="AI9" s="14" t="s">
        <v>4</v>
      </c>
      <c r="AJ9" s="4" t="s">
        <v>191</v>
      </c>
      <c r="AK9" s="4" t="s">
        <v>673</v>
      </c>
      <c r="AL9" s="4">
        <v>950</v>
      </c>
      <c r="AM9" s="4" t="s">
        <v>679</v>
      </c>
      <c r="AN9" s="4" t="s">
        <v>692</v>
      </c>
      <c r="AO9" s="4" t="s">
        <v>692</v>
      </c>
      <c r="AP9" s="4" t="s">
        <v>128</v>
      </c>
      <c r="AQ9" s="4" t="s">
        <v>36</v>
      </c>
      <c r="AR9" s="4"/>
      <c r="AS9" s="4"/>
      <c r="AT9" s="4"/>
      <c r="AU9" s="4"/>
      <c r="AV9" s="4"/>
      <c r="AW9" s="4"/>
      <c r="AX9" s="4"/>
      <c r="AY9" s="4"/>
      <c r="AZ9" s="4"/>
      <c r="BA9" s="1"/>
      <c r="BB9" s="1"/>
    </row>
    <row r="10" spans="1:54" ht="14.25" thickBot="1">
      <c r="A10" s="97" t="s">
        <v>458</v>
      </c>
      <c r="B10" s="102"/>
      <c r="C10" s="101"/>
      <c r="D10" s="164" t="str">
        <f t="shared" si="0"/>
        <v>!入力してください</v>
      </c>
      <c r="E10" s="1"/>
      <c r="F10" s="1"/>
      <c r="G10" s="1"/>
      <c r="H10" s="1"/>
      <c r="I10" s="1"/>
      <c r="J10" s="1"/>
      <c r="K10" s="1"/>
      <c r="L10" s="1"/>
      <c r="M10" s="1"/>
      <c r="N10" s="1"/>
      <c r="O10" s="1"/>
      <c r="P10" s="1"/>
      <c r="Q10" s="1"/>
      <c r="R10" s="1"/>
      <c r="S10" s="1"/>
      <c r="T10" s="1"/>
      <c r="U10" s="1"/>
      <c r="V10" s="1"/>
      <c r="W10" s="1"/>
      <c r="X10" s="1"/>
      <c r="Y10" s="1"/>
      <c r="Z10" s="1"/>
      <c r="AA10" s="1"/>
      <c r="AB10" s="1"/>
      <c r="AC10" s="4" t="s">
        <v>545</v>
      </c>
      <c r="AD10" s="4" t="s">
        <v>549</v>
      </c>
      <c r="AE10" s="4" t="s">
        <v>680</v>
      </c>
      <c r="AF10" s="4" t="s">
        <v>184</v>
      </c>
      <c r="AG10" s="4"/>
      <c r="AH10" s="4" t="s">
        <v>651</v>
      </c>
      <c r="AI10" s="4" t="s">
        <v>6</v>
      </c>
      <c r="AJ10" s="4" t="s">
        <v>192</v>
      </c>
      <c r="AK10" s="4" t="s">
        <v>674</v>
      </c>
      <c r="AL10" s="4">
        <v>1300</v>
      </c>
      <c r="AM10" s="4" t="s">
        <v>255</v>
      </c>
      <c r="AN10" s="4"/>
      <c r="AO10" s="4"/>
      <c r="AP10" s="4"/>
      <c r="AQ10" s="4"/>
      <c r="AR10" s="4" t="s">
        <v>185</v>
      </c>
      <c r="AS10" s="4" t="s">
        <v>390</v>
      </c>
      <c r="AT10" s="4"/>
      <c r="AU10" s="4"/>
      <c r="AV10" s="4"/>
      <c r="AW10" s="4"/>
      <c r="AX10" s="4"/>
      <c r="AY10" s="4"/>
      <c r="AZ10" s="4"/>
      <c r="BA10" s="1"/>
      <c r="BB10" s="1"/>
    </row>
    <row r="11" spans="1:54" ht="14.25" thickBot="1">
      <c r="A11" s="97" t="s">
        <v>724</v>
      </c>
      <c r="B11" s="102"/>
      <c r="C11" s="139"/>
      <c r="D11" s="164" t="str">
        <f t="shared" si="0"/>
        <v>!入力してください</v>
      </c>
      <c r="E11" s="1"/>
      <c r="F11" s="1"/>
      <c r="G11" s="1"/>
      <c r="H11" s="1"/>
      <c r="I11" s="1"/>
      <c r="J11" s="1"/>
      <c r="K11" s="1"/>
      <c r="L11" s="1"/>
      <c r="M11" s="1"/>
      <c r="N11" s="1"/>
      <c r="O11" s="1"/>
      <c r="P11" s="1"/>
      <c r="Q11" s="1"/>
      <c r="R11" s="1"/>
      <c r="S11" s="1"/>
      <c r="T11" s="1"/>
      <c r="U11" s="1"/>
      <c r="V11" s="1"/>
      <c r="W11" s="1"/>
      <c r="X11" s="1"/>
      <c r="Y11" s="1"/>
      <c r="Z11" s="1"/>
      <c r="AA11" s="1"/>
      <c r="AB11" s="1"/>
      <c r="AC11" s="4" t="s">
        <v>546</v>
      </c>
      <c r="AD11" s="4" t="s">
        <v>550</v>
      </c>
      <c r="AE11" s="4"/>
      <c r="AF11" s="4"/>
      <c r="AG11" s="14" t="s">
        <v>628</v>
      </c>
      <c r="AH11" s="4"/>
      <c r="AI11" s="14" t="s">
        <v>2</v>
      </c>
      <c r="AJ11" s="4" t="s">
        <v>193</v>
      </c>
      <c r="AK11" s="4" t="s">
        <v>675</v>
      </c>
      <c r="AL11" s="4">
        <v>2400</v>
      </c>
      <c r="AM11" s="4" t="s">
        <v>256</v>
      </c>
      <c r="AN11" s="4" t="s">
        <v>695</v>
      </c>
      <c r="AO11" s="4" t="s">
        <v>710</v>
      </c>
      <c r="AP11" s="4" t="s">
        <v>733</v>
      </c>
      <c r="AQ11" s="4" t="s">
        <v>37</v>
      </c>
      <c r="AR11" s="4"/>
      <c r="AS11" s="4" t="s">
        <v>187</v>
      </c>
      <c r="AT11" s="4"/>
      <c r="AU11" s="4"/>
      <c r="AV11" s="4"/>
      <c r="AW11" s="4"/>
      <c r="AX11" s="4"/>
      <c r="AY11" s="4"/>
      <c r="AZ11" s="4"/>
      <c r="BA11" s="1"/>
      <c r="BB11" s="1"/>
    </row>
    <row r="12" spans="1:54" ht="14.25" thickBot="1">
      <c r="A12" s="97" t="s">
        <v>462</v>
      </c>
      <c r="B12" s="102"/>
      <c r="C12" s="101"/>
      <c r="D12" s="164" t="str">
        <f t="shared" si="0"/>
        <v>!入力してください</v>
      </c>
      <c r="E12" s="1"/>
      <c r="F12" s="1"/>
      <c r="G12" s="1"/>
      <c r="H12" s="1"/>
      <c r="I12" s="1"/>
      <c r="J12" s="1"/>
      <c r="K12" s="1"/>
      <c r="L12" s="1"/>
      <c r="M12" s="1"/>
      <c r="N12" s="1"/>
      <c r="O12" s="1"/>
      <c r="P12" s="1"/>
      <c r="Q12" s="1"/>
      <c r="R12" s="1"/>
      <c r="S12" s="1"/>
      <c r="T12" s="1"/>
      <c r="U12" s="1"/>
      <c r="V12" s="1"/>
      <c r="W12" s="1"/>
      <c r="X12" s="1"/>
      <c r="Y12" s="1"/>
      <c r="Z12" s="1"/>
      <c r="AA12" s="1"/>
      <c r="AB12" s="1"/>
      <c r="AC12" s="4"/>
      <c r="AD12" s="4" t="s">
        <v>551</v>
      </c>
      <c r="AE12" s="4"/>
      <c r="AF12" s="4"/>
      <c r="AG12" s="14" t="s">
        <v>629</v>
      </c>
      <c r="AH12" s="14" t="s">
        <v>653</v>
      </c>
      <c r="AI12" s="14" t="s">
        <v>796</v>
      </c>
      <c r="AJ12" s="4" t="s">
        <v>196</v>
      </c>
      <c r="AK12" s="4"/>
      <c r="AL12" s="4"/>
      <c r="AM12" s="4"/>
      <c r="AN12" s="4" t="s">
        <v>696</v>
      </c>
      <c r="AO12" s="4" t="s">
        <v>692</v>
      </c>
      <c r="AP12" s="4" t="s">
        <v>258</v>
      </c>
      <c r="AQ12" s="4" t="s">
        <v>38</v>
      </c>
      <c r="AR12" s="4"/>
      <c r="AS12" s="4" t="s">
        <v>188</v>
      </c>
      <c r="AT12" s="4"/>
      <c r="AU12" s="4"/>
      <c r="AV12" s="4"/>
      <c r="AW12" s="4"/>
      <c r="AX12" s="4"/>
      <c r="AY12" s="4"/>
      <c r="AZ12" s="4"/>
      <c r="BA12" s="1"/>
      <c r="BB12" s="1"/>
    </row>
    <row r="13" spans="1:54" ht="14.25">
      <c r="A13" s="93" t="s">
        <v>459</v>
      </c>
      <c r="B13" s="94"/>
      <c r="C13" s="90">
        <f>$B$128</f>
        <v>0</v>
      </c>
      <c r="D13" s="98" t="s">
        <v>790</v>
      </c>
      <c r="E13" s="1"/>
      <c r="F13" s="1"/>
      <c r="G13" s="1"/>
      <c r="H13" s="1"/>
      <c r="I13" s="1"/>
      <c r="J13" s="1"/>
      <c r="K13" s="1"/>
      <c r="L13" s="1"/>
      <c r="M13" s="1"/>
      <c r="N13" s="1"/>
      <c r="O13" s="1"/>
      <c r="P13" s="1"/>
      <c r="Q13" s="1"/>
      <c r="R13" s="1"/>
      <c r="S13" s="1"/>
      <c r="T13" s="1"/>
      <c r="U13" s="1"/>
      <c r="V13" s="1"/>
      <c r="W13" s="1"/>
      <c r="X13" s="1"/>
      <c r="Y13" s="1"/>
      <c r="Z13" s="1"/>
      <c r="AA13" s="1"/>
      <c r="AB13" s="1"/>
      <c r="AC13" s="4"/>
      <c r="AD13" s="4" t="s">
        <v>552</v>
      </c>
      <c r="AE13" s="4"/>
      <c r="AF13" s="4"/>
      <c r="AG13" s="14" t="s">
        <v>645</v>
      </c>
      <c r="AH13" s="14" t="s">
        <v>654</v>
      </c>
      <c r="AI13" s="14" t="s">
        <v>3</v>
      </c>
      <c r="AJ13" s="4" t="s">
        <v>193</v>
      </c>
      <c r="AK13" s="4" t="s">
        <v>670</v>
      </c>
      <c r="AL13" s="4"/>
      <c r="AM13" s="4" t="s">
        <v>658</v>
      </c>
      <c r="AN13" s="4" t="s">
        <v>692</v>
      </c>
      <c r="AO13" s="4" t="s">
        <v>708</v>
      </c>
      <c r="AP13" s="4" t="s">
        <v>259</v>
      </c>
      <c r="AQ13" s="4"/>
      <c r="AR13" s="4"/>
      <c r="AS13" s="4"/>
      <c r="AT13" s="4"/>
      <c r="AU13" s="4"/>
      <c r="AV13" s="4"/>
      <c r="AW13" s="4"/>
      <c r="AX13" s="4"/>
      <c r="AY13" s="4"/>
      <c r="AZ13" s="4"/>
      <c r="BA13" s="1"/>
      <c r="BB13" s="1"/>
    </row>
    <row r="14" spans="1:54" ht="14.25">
      <c r="A14" s="79" t="s">
        <v>461</v>
      </c>
      <c r="B14" s="80"/>
      <c r="C14" s="87">
        <f>$B$127</f>
        <v>0</v>
      </c>
      <c r="D14" s="81" t="s">
        <v>354</v>
      </c>
      <c r="E14" s="1"/>
      <c r="F14" s="1"/>
      <c r="G14" s="1"/>
      <c r="H14" s="1"/>
      <c r="I14" s="1"/>
      <c r="J14" s="1"/>
      <c r="K14" s="1"/>
      <c r="L14" s="1"/>
      <c r="M14" s="1"/>
      <c r="N14" s="1"/>
      <c r="O14" s="1"/>
      <c r="P14" s="1"/>
      <c r="Q14" s="1"/>
      <c r="R14" s="1"/>
      <c r="S14" s="1"/>
      <c r="T14" s="1"/>
      <c r="U14" s="1"/>
      <c r="V14" s="1"/>
      <c r="W14" s="1"/>
      <c r="X14" s="1"/>
      <c r="Y14" s="1"/>
      <c r="Z14" s="1"/>
      <c r="AA14" s="1"/>
      <c r="AB14" s="1"/>
      <c r="AC14" s="4"/>
      <c r="AD14" s="4" t="s">
        <v>553</v>
      </c>
      <c r="AE14" s="4"/>
      <c r="AF14" s="4"/>
      <c r="AG14" s="14" t="s">
        <v>620</v>
      </c>
      <c r="AH14" s="14" t="s">
        <v>652</v>
      </c>
      <c r="AI14" s="14" t="s">
        <v>0</v>
      </c>
      <c r="AJ14" s="4" t="s">
        <v>16</v>
      </c>
      <c r="AK14" s="4" t="s">
        <v>105</v>
      </c>
      <c r="AL14" s="4">
        <v>750</v>
      </c>
      <c r="AM14" s="4" t="s">
        <v>685</v>
      </c>
      <c r="AN14" s="4" t="s">
        <v>697</v>
      </c>
      <c r="AO14" s="4" t="s">
        <v>709</v>
      </c>
      <c r="AP14" s="4" t="s">
        <v>393</v>
      </c>
      <c r="AQ14" s="4" t="s">
        <v>39</v>
      </c>
      <c r="AR14" s="4" t="s">
        <v>186</v>
      </c>
      <c r="AS14" s="4" t="s">
        <v>391</v>
      </c>
      <c r="AT14" s="4"/>
      <c r="AU14" s="4"/>
      <c r="AV14" s="4"/>
      <c r="AW14" s="4"/>
      <c r="AX14" s="4"/>
      <c r="AY14" s="4"/>
      <c r="AZ14" s="4"/>
      <c r="BA14" s="1"/>
      <c r="BB14" s="1"/>
    </row>
    <row r="15" spans="1:54" ht="14.25">
      <c r="A15" s="79" t="s">
        <v>463</v>
      </c>
      <c r="B15" s="80"/>
      <c r="C15" s="87">
        <f>C13+C14</f>
        <v>0</v>
      </c>
      <c r="D15" s="81" t="s">
        <v>354</v>
      </c>
      <c r="E15" s="1"/>
      <c r="F15" s="1"/>
      <c r="G15" s="1"/>
      <c r="H15" s="1"/>
      <c r="I15" s="1"/>
      <c r="J15" s="1"/>
      <c r="K15" s="1"/>
      <c r="L15" s="1"/>
      <c r="M15" s="1"/>
      <c r="N15" s="1"/>
      <c r="O15" s="1"/>
      <c r="P15" s="1"/>
      <c r="Q15" s="1"/>
      <c r="R15" s="1"/>
      <c r="S15" s="1"/>
      <c r="T15" s="1"/>
      <c r="U15" s="1"/>
      <c r="V15" s="1"/>
      <c r="W15" s="1"/>
      <c r="X15" s="1"/>
      <c r="Y15" s="1"/>
      <c r="Z15" s="1"/>
      <c r="AA15" s="1"/>
      <c r="AB15" s="1"/>
      <c r="AC15" s="4"/>
      <c r="AD15" s="4" t="s">
        <v>554</v>
      </c>
      <c r="AE15" s="4"/>
      <c r="AF15" s="4"/>
      <c r="AG15" s="14"/>
      <c r="AH15" s="4"/>
      <c r="AI15" s="4" t="s">
        <v>307</v>
      </c>
      <c r="AJ15" s="4" t="s">
        <v>16</v>
      </c>
      <c r="AK15" s="4" t="s">
        <v>104</v>
      </c>
      <c r="AL15" s="4">
        <v>750</v>
      </c>
      <c r="AM15" s="4" t="s">
        <v>686</v>
      </c>
      <c r="AN15" s="4" t="s">
        <v>698</v>
      </c>
      <c r="AO15" s="4"/>
      <c r="AP15" s="4" t="s">
        <v>245</v>
      </c>
      <c r="AQ15" s="4" t="s">
        <v>40</v>
      </c>
      <c r="AR15" s="4"/>
      <c r="AS15" s="4" t="s">
        <v>189</v>
      </c>
      <c r="AT15" s="4"/>
      <c r="AU15" s="4"/>
      <c r="AV15" s="4"/>
      <c r="AW15" s="4"/>
      <c r="AX15" s="4"/>
      <c r="AY15" s="4"/>
      <c r="AZ15" s="4"/>
      <c r="BA15" s="1"/>
      <c r="BB15" s="1"/>
    </row>
    <row r="16" spans="1:54" ht="13.5">
      <c r="A16" s="226" t="s">
        <v>155</v>
      </c>
      <c r="B16" s="227"/>
      <c r="C16" s="228"/>
      <c r="D16" s="228"/>
      <c r="E16" s="1"/>
      <c r="F16" s="1"/>
      <c r="G16" s="1"/>
      <c r="H16" s="1"/>
      <c r="I16" s="1"/>
      <c r="J16" s="1"/>
      <c r="K16" s="1"/>
      <c r="L16" s="1"/>
      <c r="M16" s="1"/>
      <c r="N16" s="1"/>
      <c r="O16" s="1"/>
      <c r="P16" s="1"/>
      <c r="Q16" s="1"/>
      <c r="R16" s="1"/>
      <c r="S16" s="1"/>
      <c r="T16" s="1"/>
      <c r="U16" s="1"/>
      <c r="V16" s="1"/>
      <c r="W16" s="1"/>
      <c r="X16" s="1"/>
      <c r="Y16" s="1"/>
      <c r="Z16" s="1"/>
      <c r="AA16" s="1"/>
      <c r="AB16" s="1"/>
      <c r="AC16" s="4"/>
      <c r="AD16" s="4" t="s">
        <v>555</v>
      </c>
      <c r="AE16" s="4"/>
      <c r="AF16" s="4"/>
      <c r="AG16" s="4"/>
      <c r="AH16" s="4"/>
      <c r="AI16" s="4"/>
      <c r="AJ16" s="4"/>
      <c r="AK16" s="4" t="s">
        <v>106</v>
      </c>
      <c r="AL16" s="4">
        <v>750</v>
      </c>
      <c r="AM16" s="4" t="s">
        <v>334</v>
      </c>
      <c r="AN16" s="4"/>
      <c r="AO16" s="4" t="s">
        <v>711</v>
      </c>
      <c r="AP16" s="4" t="s">
        <v>246</v>
      </c>
      <c r="AQ16" s="4"/>
      <c r="AR16" s="4"/>
      <c r="AS16" s="4" t="s">
        <v>190</v>
      </c>
      <c r="AT16" s="4"/>
      <c r="AU16" s="4"/>
      <c r="AV16" s="4"/>
      <c r="AW16" s="4"/>
      <c r="AX16" s="4"/>
      <c r="AY16" s="4"/>
      <c r="AZ16" s="4"/>
      <c r="BA16" s="1"/>
      <c r="BB16" s="1"/>
    </row>
    <row r="17" spans="1:54" ht="13.5">
      <c r="A17" s="82" t="s">
        <v>615</v>
      </c>
      <c r="B17" s="83"/>
      <c r="C17" s="84" t="str">
        <f>IF(D17&gt;=1.5,"倒壊しない",IF(D17&gt;=1,"一応倒壊しない",IF(D17&gt;=0.7,"倒壊する可能性がある","倒壊する可能性が高い")))</f>
        <v>倒壊する可能性が高い</v>
      </c>
      <c r="D17" s="128">
        <f>'報告書印刷'!G146</f>
        <v>0</v>
      </c>
      <c r="E17" s="1"/>
      <c r="F17" s="1"/>
      <c r="G17" s="1"/>
      <c r="H17" s="1"/>
      <c r="I17" s="1"/>
      <c r="J17" s="1"/>
      <c r="K17" s="1"/>
      <c r="L17" s="1"/>
      <c r="M17" s="1"/>
      <c r="N17" s="1"/>
      <c r="O17" s="1"/>
      <c r="P17" s="1"/>
      <c r="Q17" s="1"/>
      <c r="R17" s="1"/>
      <c r="S17" s="1"/>
      <c r="T17" s="1"/>
      <c r="U17" s="1"/>
      <c r="V17" s="1"/>
      <c r="W17" s="1"/>
      <c r="X17" s="1"/>
      <c r="Y17" s="1"/>
      <c r="Z17" s="1"/>
      <c r="AA17" s="1"/>
      <c r="AB17" s="1"/>
      <c r="AC17" s="4"/>
      <c r="AD17" s="4" t="s">
        <v>556</v>
      </c>
      <c r="AE17" s="4"/>
      <c r="AF17" s="4"/>
      <c r="AG17" s="4" t="s">
        <v>472</v>
      </c>
      <c r="AH17" s="4"/>
      <c r="AI17" s="4"/>
      <c r="AJ17" s="4" t="s">
        <v>17</v>
      </c>
      <c r="AK17" s="4" t="s">
        <v>109</v>
      </c>
      <c r="AL17" s="4">
        <v>1200</v>
      </c>
      <c r="AM17" s="4"/>
      <c r="AN17" s="4"/>
      <c r="AO17" s="4" t="s">
        <v>692</v>
      </c>
      <c r="AP17" s="4" t="s">
        <v>394</v>
      </c>
      <c r="AQ17" s="4" t="s">
        <v>43</v>
      </c>
      <c r="AR17" s="4"/>
      <c r="AS17" s="4"/>
      <c r="AT17" s="4"/>
      <c r="AU17" s="4"/>
      <c r="AV17" s="4"/>
      <c r="AW17" s="4"/>
      <c r="AX17" s="4"/>
      <c r="AY17" s="4"/>
      <c r="AZ17" s="4"/>
      <c r="BA17" s="1"/>
      <c r="BB17" s="1"/>
    </row>
    <row r="18" spans="1:54" ht="14.25" thickBot="1">
      <c r="A18" s="57" t="s">
        <v>157</v>
      </c>
      <c r="B18" s="12"/>
      <c r="C18" s="56"/>
      <c r="D18" s="1"/>
      <c r="E18" s="1"/>
      <c r="F18" s="1"/>
      <c r="G18" s="1"/>
      <c r="H18" s="1"/>
      <c r="I18" s="1"/>
      <c r="J18" s="1"/>
      <c r="K18" s="1"/>
      <c r="L18" s="1"/>
      <c r="M18" s="1"/>
      <c r="N18" s="1"/>
      <c r="O18" s="1"/>
      <c r="P18" s="1"/>
      <c r="Q18" s="1"/>
      <c r="R18" s="1"/>
      <c r="S18" s="1"/>
      <c r="T18" s="1"/>
      <c r="U18" s="1"/>
      <c r="V18" s="1"/>
      <c r="W18" s="1"/>
      <c r="X18" s="1"/>
      <c r="Y18" s="1"/>
      <c r="Z18" s="1"/>
      <c r="AA18" s="1"/>
      <c r="AB18" s="1"/>
      <c r="AC18" s="4"/>
      <c r="AD18" s="4" t="s">
        <v>557</v>
      </c>
      <c r="AE18" s="4"/>
      <c r="AF18" s="4"/>
      <c r="AG18" s="4" t="s">
        <v>618</v>
      </c>
      <c r="AH18" s="4"/>
      <c r="AI18" s="4"/>
      <c r="AJ18" s="4"/>
      <c r="AK18" s="4" t="s">
        <v>110</v>
      </c>
      <c r="AL18" s="4">
        <v>1200</v>
      </c>
      <c r="AM18" s="4"/>
      <c r="AN18" s="4" t="s">
        <v>699</v>
      </c>
      <c r="AO18" s="4" t="s">
        <v>691</v>
      </c>
      <c r="AP18" s="4" t="s">
        <v>247</v>
      </c>
      <c r="AQ18" s="4" t="s">
        <v>44</v>
      </c>
      <c r="AR18" s="4"/>
      <c r="AS18" s="4"/>
      <c r="AT18" s="4"/>
      <c r="AU18" s="4"/>
      <c r="AV18" s="4"/>
      <c r="AW18" s="4"/>
      <c r="AX18" s="4"/>
      <c r="AY18" s="4"/>
      <c r="AZ18" s="4"/>
      <c r="BA18" s="1"/>
      <c r="BB18" s="1"/>
    </row>
    <row r="19" spans="1:54" ht="24.75" thickBot="1">
      <c r="A19" s="95" t="s">
        <v>646</v>
      </c>
      <c r="B19" s="96"/>
      <c r="C19" s="210"/>
      <c r="D19" s="164" t="s">
        <v>291</v>
      </c>
      <c r="E19" s="1"/>
      <c r="F19" s="1"/>
      <c r="G19" s="1"/>
      <c r="H19" s="1"/>
      <c r="I19" s="1"/>
      <c r="J19" s="1"/>
      <c r="K19" s="1"/>
      <c r="L19" s="1"/>
      <c r="M19" s="1"/>
      <c r="N19" s="1"/>
      <c r="O19" s="1"/>
      <c r="P19" s="1"/>
      <c r="Q19" s="1"/>
      <c r="R19" s="1"/>
      <c r="S19" s="1"/>
      <c r="T19" s="1"/>
      <c r="U19" s="1"/>
      <c r="V19" s="1"/>
      <c r="W19" s="1"/>
      <c r="X19" s="1"/>
      <c r="Y19" s="1"/>
      <c r="Z19" s="1"/>
      <c r="AA19" s="1"/>
      <c r="AB19" s="1"/>
      <c r="AC19" s="4"/>
      <c r="AD19" s="4" t="s">
        <v>558</v>
      </c>
      <c r="AE19" s="4"/>
      <c r="AF19" s="4"/>
      <c r="AG19" s="4" t="s">
        <v>619</v>
      </c>
      <c r="AH19" s="4"/>
      <c r="AI19" s="4"/>
      <c r="AJ19" s="4"/>
      <c r="AK19" s="4" t="s">
        <v>111</v>
      </c>
      <c r="AL19" s="4">
        <v>1200</v>
      </c>
      <c r="AM19" s="4"/>
      <c r="AN19" s="4" t="s">
        <v>692</v>
      </c>
      <c r="AO19" s="4"/>
      <c r="AP19" s="4" t="s">
        <v>734</v>
      </c>
      <c r="AQ19" s="4"/>
      <c r="AR19" s="4"/>
      <c r="AS19" s="4"/>
      <c r="AT19" s="4"/>
      <c r="AU19" s="4"/>
      <c r="AV19" s="4"/>
      <c r="AW19" s="4"/>
      <c r="AX19" s="4"/>
      <c r="AY19" s="4"/>
      <c r="AZ19" s="4"/>
      <c r="BA19" s="1"/>
      <c r="BB19" s="1"/>
    </row>
    <row r="20" spans="1:54" ht="24.75" thickBot="1">
      <c r="A20" s="126" t="s">
        <v>290</v>
      </c>
      <c r="B20" s="96"/>
      <c r="C20" s="213"/>
      <c r="D20" s="164" t="s">
        <v>291</v>
      </c>
      <c r="E20" s="1"/>
      <c r="F20" s="1"/>
      <c r="G20" s="1"/>
      <c r="H20" s="1"/>
      <c r="I20" s="1"/>
      <c r="J20" s="1"/>
      <c r="K20" s="1"/>
      <c r="L20" s="1"/>
      <c r="M20" s="1"/>
      <c r="N20" s="1"/>
      <c r="O20" s="1"/>
      <c r="P20" s="1"/>
      <c r="Q20" s="1"/>
      <c r="R20" s="1"/>
      <c r="S20" s="1"/>
      <c r="T20" s="1"/>
      <c r="U20" s="1"/>
      <c r="V20" s="1"/>
      <c r="W20" s="1"/>
      <c r="X20" s="1"/>
      <c r="Y20" s="1"/>
      <c r="Z20" s="1"/>
      <c r="AA20" s="1"/>
      <c r="AB20" s="1"/>
      <c r="AC20" s="4"/>
      <c r="AD20" s="4" t="s">
        <v>559</v>
      </c>
      <c r="AE20" s="4"/>
      <c r="AF20" s="4"/>
      <c r="AG20" s="4"/>
      <c r="AH20" s="4"/>
      <c r="AI20" s="4"/>
      <c r="AJ20" s="4"/>
      <c r="AK20" s="4"/>
      <c r="AL20" s="4"/>
      <c r="AM20" s="4"/>
      <c r="AN20" s="4" t="s">
        <v>701</v>
      </c>
      <c r="AO20" s="4"/>
      <c r="AP20" s="4" t="s">
        <v>735</v>
      </c>
      <c r="AQ20" s="4" t="s">
        <v>45</v>
      </c>
      <c r="AR20" s="4"/>
      <c r="AS20" s="4"/>
      <c r="AT20" s="4"/>
      <c r="AU20" s="4"/>
      <c r="AV20" s="4"/>
      <c r="AW20" s="4"/>
      <c r="AX20" s="4"/>
      <c r="AY20" s="4"/>
      <c r="AZ20" s="4"/>
      <c r="BA20" s="1"/>
      <c r="BB20" s="1"/>
    </row>
    <row r="21" spans="1:54" ht="14.25" thickBot="1">
      <c r="A21" s="92" t="s">
        <v>102</v>
      </c>
      <c r="B21" s="106"/>
      <c r="C21" s="91" t="str">
        <f>IF((C19=AF8)*AND(C20=AG14),AG9,(IF((C19=AF10)*AND(C20=AG11),AG7,AG8)))</f>
        <v>悪い（軟弱地盤割増１．０）</v>
      </c>
      <c r="D21" s="137">
        <f>IF(C21=AG9,1.5,1)</f>
        <v>1</v>
      </c>
      <c r="E21" s="1"/>
      <c r="F21" s="3"/>
      <c r="G21" s="3"/>
      <c r="H21" s="3"/>
      <c r="I21" s="3"/>
      <c r="J21" s="3"/>
      <c r="K21" s="3"/>
      <c r="L21" s="1"/>
      <c r="M21" s="1"/>
      <c r="N21" s="1"/>
      <c r="O21" s="1"/>
      <c r="P21" s="1"/>
      <c r="Q21" s="1"/>
      <c r="R21" s="1"/>
      <c r="S21" s="1"/>
      <c r="T21" s="1"/>
      <c r="U21" s="1"/>
      <c r="V21" s="1"/>
      <c r="W21" s="1"/>
      <c r="X21" s="1"/>
      <c r="Y21" s="1"/>
      <c r="Z21" s="1"/>
      <c r="AA21" s="1"/>
      <c r="AB21" s="1"/>
      <c r="AC21" s="4"/>
      <c r="AD21" s="4" t="s">
        <v>560</v>
      </c>
      <c r="AE21" s="4"/>
      <c r="AF21" s="4"/>
      <c r="AG21" s="4"/>
      <c r="AH21" s="4"/>
      <c r="AI21" s="4"/>
      <c r="AJ21" s="4"/>
      <c r="AK21" s="4"/>
      <c r="AL21" s="4"/>
      <c r="AM21" s="4"/>
      <c r="AN21" s="4"/>
      <c r="AO21" s="4"/>
      <c r="AP21" s="4" t="s">
        <v>736</v>
      </c>
      <c r="AQ21" s="4" t="s">
        <v>46</v>
      </c>
      <c r="AR21" s="4"/>
      <c r="AS21" s="4"/>
      <c r="AT21" s="4"/>
      <c r="AU21" s="4"/>
      <c r="AV21" s="4"/>
      <c r="AW21" s="4"/>
      <c r="AX21" s="4"/>
      <c r="AY21" s="4"/>
      <c r="AZ21" s="4"/>
      <c r="BA21" s="1"/>
      <c r="BB21" s="1"/>
    </row>
    <row r="22" spans="1:54" ht="14.25" thickBot="1">
      <c r="A22" s="95" t="s">
        <v>647</v>
      </c>
      <c r="B22" s="75"/>
      <c r="C22" s="107"/>
      <c r="D22" s="164" t="str">
        <f>IF(C22="","!入力してください","")</f>
        <v>!入力してください</v>
      </c>
      <c r="E22" s="1"/>
      <c r="F22" s="3"/>
      <c r="G22" s="3"/>
      <c r="H22" s="3"/>
      <c r="I22" s="3"/>
      <c r="J22" s="3"/>
      <c r="K22" s="3"/>
      <c r="L22" s="3"/>
      <c r="M22" s="1"/>
      <c r="N22" s="1"/>
      <c r="O22" s="1"/>
      <c r="P22" s="1"/>
      <c r="Q22" s="1"/>
      <c r="R22" s="1"/>
      <c r="S22" s="1"/>
      <c r="T22" s="1"/>
      <c r="U22" s="1"/>
      <c r="V22" s="1"/>
      <c r="W22" s="1"/>
      <c r="X22" s="1"/>
      <c r="Y22" s="1"/>
      <c r="Z22" s="1"/>
      <c r="AA22" s="1"/>
      <c r="AB22" s="1"/>
      <c r="AC22" s="4"/>
      <c r="AD22" s="4" t="s">
        <v>561</v>
      </c>
      <c r="AE22" s="4"/>
      <c r="AF22" s="4"/>
      <c r="AG22" s="4"/>
      <c r="AH22" s="4"/>
      <c r="AI22" s="4"/>
      <c r="AJ22" s="4"/>
      <c r="AK22" s="4" t="s">
        <v>671</v>
      </c>
      <c r="AL22" s="4"/>
      <c r="AM22" s="4" t="s">
        <v>659</v>
      </c>
      <c r="AN22" s="4" t="s">
        <v>700</v>
      </c>
      <c r="AO22" s="4" t="s">
        <v>712</v>
      </c>
      <c r="AP22" s="4" t="s">
        <v>737</v>
      </c>
      <c r="AQ22" s="4"/>
      <c r="AR22" s="4"/>
      <c r="AS22" s="4" t="s">
        <v>735</v>
      </c>
      <c r="AT22" s="4" t="s">
        <v>205</v>
      </c>
      <c r="AU22" s="4"/>
      <c r="AV22" s="4"/>
      <c r="AW22" s="4"/>
      <c r="AX22" s="4"/>
      <c r="AY22" s="4"/>
      <c r="AZ22" s="4"/>
      <c r="BA22" s="1"/>
      <c r="BB22" s="1"/>
    </row>
    <row r="23" spans="1:54" ht="21.75" thickBot="1">
      <c r="A23" s="177" t="s">
        <v>292</v>
      </c>
      <c r="B23" s="179" t="s">
        <v>229</v>
      </c>
      <c r="C23" s="108"/>
      <c r="D23" s="300" t="s">
        <v>310</v>
      </c>
      <c r="E23" s="1"/>
      <c r="F23" s="1"/>
      <c r="G23" s="1"/>
      <c r="H23" s="1"/>
      <c r="I23" s="1"/>
      <c r="J23" s="1"/>
      <c r="K23" s="1"/>
      <c r="L23" s="1"/>
      <c r="M23" s="1"/>
      <c r="N23" s="1"/>
      <c r="O23" s="1"/>
      <c r="P23" s="1"/>
      <c r="Q23" s="1"/>
      <c r="R23" s="1"/>
      <c r="S23" s="1"/>
      <c r="T23" s="1"/>
      <c r="U23" s="1"/>
      <c r="V23" s="1"/>
      <c r="W23" s="1"/>
      <c r="X23" s="1"/>
      <c r="Y23" s="1"/>
      <c r="Z23" s="1"/>
      <c r="AA23" s="1"/>
      <c r="AB23" s="1"/>
      <c r="AC23" s="4"/>
      <c r="AD23" s="4" t="s">
        <v>562</v>
      </c>
      <c r="AE23" s="4"/>
      <c r="AF23" s="4"/>
      <c r="AG23" s="4"/>
      <c r="AH23" s="4"/>
      <c r="AI23" s="4"/>
      <c r="AJ23" s="4"/>
      <c r="AK23" s="4" t="s">
        <v>112</v>
      </c>
      <c r="AL23" s="4">
        <v>200</v>
      </c>
      <c r="AM23" s="4" t="s">
        <v>166</v>
      </c>
      <c r="AN23" s="4" t="s">
        <v>692</v>
      </c>
      <c r="AO23" s="4" t="s">
        <v>692</v>
      </c>
      <c r="AP23" s="4" t="s">
        <v>395</v>
      </c>
      <c r="AQ23" s="4" t="s">
        <v>41</v>
      </c>
      <c r="AR23" s="4"/>
      <c r="AS23" s="4" t="s">
        <v>736</v>
      </c>
      <c r="AT23" s="4" t="s">
        <v>203</v>
      </c>
      <c r="AU23" s="4"/>
      <c r="AV23" s="4"/>
      <c r="AW23" s="4"/>
      <c r="AX23" s="4"/>
      <c r="AY23" s="4"/>
      <c r="AZ23" s="4"/>
      <c r="BA23" s="1"/>
      <c r="BB23" s="1"/>
    </row>
    <row r="24" spans="1:54" ht="14.25" thickBot="1">
      <c r="A24" s="211"/>
      <c r="B24" s="214" t="s">
        <v>175</v>
      </c>
      <c r="C24" s="108"/>
      <c r="D24" s="164" t="str">
        <f>IF(C24="","!入力してください","")</f>
        <v>!入力してください</v>
      </c>
      <c r="E24" s="1"/>
      <c r="F24" s="1"/>
      <c r="G24" s="1"/>
      <c r="H24" s="1"/>
      <c r="I24" s="1"/>
      <c r="J24" s="1"/>
      <c r="K24" s="1"/>
      <c r="L24" s="1"/>
      <c r="M24" s="1"/>
      <c r="N24" s="1"/>
      <c r="O24" s="1"/>
      <c r="P24" s="1"/>
      <c r="Q24" s="1"/>
      <c r="R24" s="1"/>
      <c r="S24" s="1"/>
      <c r="T24" s="1"/>
      <c r="U24" s="1"/>
      <c r="V24" s="1"/>
      <c r="W24" s="1"/>
      <c r="X24" s="1"/>
      <c r="Y24" s="1"/>
      <c r="Z24" s="1"/>
      <c r="AA24" s="1"/>
      <c r="AB24" s="1"/>
      <c r="AC24" s="4"/>
      <c r="AD24" s="4" t="s">
        <v>563</v>
      </c>
      <c r="AE24" s="4"/>
      <c r="AF24" s="4"/>
      <c r="AG24" s="4"/>
      <c r="AH24" s="4"/>
      <c r="AI24" s="4"/>
      <c r="AJ24" s="4"/>
      <c r="AK24" s="14" t="s">
        <v>113</v>
      </c>
      <c r="AL24" s="14">
        <v>450</v>
      </c>
      <c r="AM24" s="4" t="s">
        <v>688</v>
      </c>
      <c r="AN24" s="4" t="s">
        <v>115</v>
      </c>
      <c r="AO24" s="4" t="s">
        <v>731</v>
      </c>
      <c r="AP24" s="4" t="s">
        <v>247</v>
      </c>
      <c r="AQ24" s="4" t="s">
        <v>42</v>
      </c>
      <c r="AR24" s="4"/>
      <c r="AS24" s="4" t="s">
        <v>737</v>
      </c>
      <c r="AT24" s="4" t="s">
        <v>206</v>
      </c>
      <c r="AU24" s="4"/>
      <c r="AV24" s="4"/>
      <c r="AW24" s="4"/>
      <c r="AX24" s="4"/>
      <c r="AY24" s="4"/>
      <c r="AZ24" s="4"/>
      <c r="BA24" s="1"/>
      <c r="BB24" s="1"/>
    </row>
    <row r="25" spans="1:54" ht="21.75" thickBot="1">
      <c r="A25" s="95" t="s">
        <v>655</v>
      </c>
      <c r="B25" s="75"/>
      <c r="C25" s="107"/>
      <c r="D25" s="300" t="s">
        <v>323</v>
      </c>
      <c r="E25" s="1"/>
      <c r="F25" s="1"/>
      <c r="G25" s="1"/>
      <c r="H25" s="1"/>
      <c r="I25" s="1"/>
      <c r="J25" s="1"/>
      <c r="K25" s="1"/>
      <c r="L25" s="1"/>
      <c r="M25" s="1"/>
      <c r="N25" s="1"/>
      <c r="O25" s="1"/>
      <c r="P25" s="1"/>
      <c r="Q25" s="1"/>
      <c r="R25" s="1"/>
      <c r="S25" s="1"/>
      <c r="T25" s="1"/>
      <c r="U25" s="1"/>
      <c r="V25" s="1"/>
      <c r="W25" s="1"/>
      <c r="X25" s="1"/>
      <c r="Y25" s="1"/>
      <c r="Z25" s="1"/>
      <c r="AA25" s="1"/>
      <c r="AB25" s="1"/>
      <c r="AC25" s="4"/>
      <c r="AD25" s="4" t="s">
        <v>564</v>
      </c>
      <c r="AE25" s="4"/>
      <c r="AF25" s="4"/>
      <c r="AG25" s="4"/>
      <c r="AH25" s="4"/>
      <c r="AI25" s="4"/>
      <c r="AJ25" s="4"/>
      <c r="AK25" s="14" t="s">
        <v>114</v>
      </c>
      <c r="AL25" s="14">
        <v>450</v>
      </c>
      <c r="AM25" s="4" t="s">
        <v>689</v>
      </c>
      <c r="AN25" s="4" t="s">
        <v>116</v>
      </c>
      <c r="AO25" s="4" t="s">
        <v>713</v>
      </c>
      <c r="AP25" s="4"/>
      <c r="AQ25" s="4"/>
      <c r="AR25" s="4"/>
      <c r="AS25" s="4" t="s">
        <v>395</v>
      </c>
      <c r="AT25" s="4" t="s">
        <v>204</v>
      </c>
      <c r="AU25" s="4"/>
      <c r="AV25" s="4"/>
      <c r="AW25" s="4"/>
      <c r="AX25" s="4"/>
      <c r="AY25" s="4"/>
      <c r="AZ25" s="4"/>
      <c r="BA25" s="1"/>
      <c r="BB25" s="1"/>
    </row>
    <row r="26" spans="1:54" ht="14.25" thickBot="1">
      <c r="A26" s="95" t="s">
        <v>656</v>
      </c>
      <c r="B26" s="75"/>
      <c r="C26" s="210"/>
      <c r="D26" s="142" t="e">
        <f>VLOOKUP(C26,AK8:AL11,2,FALSE)</f>
        <v>#N/A</v>
      </c>
      <c r="E26" s="1"/>
      <c r="F26" s="1"/>
      <c r="G26" s="1"/>
      <c r="H26" s="1"/>
      <c r="I26" s="1"/>
      <c r="J26" s="1"/>
      <c r="K26" s="1"/>
      <c r="L26" s="1"/>
      <c r="M26" s="1"/>
      <c r="N26" s="1"/>
      <c r="O26" s="1"/>
      <c r="P26" s="1"/>
      <c r="Q26" s="1"/>
      <c r="R26" s="1"/>
      <c r="S26" s="1"/>
      <c r="T26" s="1"/>
      <c r="U26" s="1"/>
      <c r="V26" s="1"/>
      <c r="W26" s="1"/>
      <c r="X26" s="1"/>
      <c r="Y26" s="1"/>
      <c r="Z26" s="1"/>
      <c r="AA26" s="1"/>
      <c r="AB26" s="1"/>
      <c r="AC26" s="4"/>
      <c r="AD26" s="4" t="s">
        <v>565</v>
      </c>
      <c r="AE26" s="4"/>
      <c r="AF26" s="4"/>
      <c r="AG26" s="4"/>
      <c r="AH26" s="4"/>
      <c r="AI26" s="4"/>
      <c r="AJ26" s="4"/>
      <c r="AK26" s="14"/>
      <c r="AL26" s="14"/>
      <c r="AM26" s="4"/>
      <c r="AN26" s="4" t="s">
        <v>701</v>
      </c>
      <c r="AO26" s="4" t="s">
        <v>714</v>
      </c>
      <c r="AP26" s="4" t="s">
        <v>738</v>
      </c>
      <c r="AQ26" s="4" t="s">
        <v>47</v>
      </c>
      <c r="AR26" s="4"/>
      <c r="AS26" s="4" t="s">
        <v>247</v>
      </c>
      <c r="AT26" s="4"/>
      <c r="AU26" s="4"/>
      <c r="AV26" s="4"/>
      <c r="AW26" s="4"/>
      <c r="AX26" s="4"/>
      <c r="AY26" s="4"/>
      <c r="AZ26" s="4"/>
      <c r="BA26" s="1"/>
      <c r="BB26" s="1"/>
    </row>
    <row r="27" spans="1:54" ht="14.25" thickBot="1">
      <c r="A27" s="95" t="s">
        <v>677</v>
      </c>
      <c r="B27" s="75"/>
      <c r="C27" s="210"/>
      <c r="D27" s="142" t="e">
        <f>VLOOKUP(C27,AK14:AL19,2,FALSE)</f>
        <v>#N/A</v>
      </c>
      <c r="E27" s="1"/>
      <c r="F27" s="1"/>
      <c r="G27" s="1"/>
      <c r="H27" s="1"/>
      <c r="I27" s="1"/>
      <c r="J27" s="1"/>
      <c r="K27" s="1"/>
      <c r="L27" s="1"/>
      <c r="M27" s="1"/>
      <c r="N27" s="1"/>
      <c r="O27" s="1"/>
      <c r="P27" s="1"/>
      <c r="Q27" s="1"/>
      <c r="R27" s="1"/>
      <c r="S27" s="1"/>
      <c r="T27" s="1"/>
      <c r="U27" s="1"/>
      <c r="V27" s="1"/>
      <c r="W27" s="1"/>
      <c r="X27" s="1"/>
      <c r="Y27" s="1"/>
      <c r="Z27" s="1"/>
      <c r="AA27" s="1"/>
      <c r="AB27" s="1"/>
      <c r="AC27" s="4"/>
      <c r="AD27" s="4" t="s">
        <v>566</v>
      </c>
      <c r="AE27" s="4"/>
      <c r="AF27" s="4"/>
      <c r="AG27" s="4"/>
      <c r="AH27" s="4"/>
      <c r="AI27" s="4"/>
      <c r="AJ27" s="4"/>
      <c r="AK27" s="4"/>
      <c r="AL27" s="4"/>
      <c r="AM27" s="4" t="s">
        <v>660</v>
      </c>
      <c r="AN27" s="4"/>
      <c r="AO27" s="4" t="s">
        <v>692</v>
      </c>
      <c r="AP27" s="4" t="s">
        <v>731</v>
      </c>
      <c r="AQ27" s="4" t="s">
        <v>48</v>
      </c>
      <c r="AR27" s="4"/>
      <c r="AS27" s="4"/>
      <c r="AT27" s="4"/>
      <c r="AU27" s="4"/>
      <c r="AV27" s="4"/>
      <c r="AW27" s="4"/>
      <c r="AX27" s="4"/>
      <c r="AY27" s="4"/>
      <c r="AZ27" s="4"/>
      <c r="BA27" s="1"/>
      <c r="BB27" s="1"/>
    </row>
    <row r="28" spans="1:54" ht="14.25" thickBot="1">
      <c r="A28" s="95" t="s">
        <v>678</v>
      </c>
      <c r="B28" s="75"/>
      <c r="C28" s="210"/>
      <c r="D28" s="142" t="e">
        <f>VLOOKUP(C28,AK23:AL25,2,FALSE)</f>
        <v>#N/A</v>
      </c>
      <c r="E28" s="1"/>
      <c r="F28" s="1"/>
      <c r="G28" s="1"/>
      <c r="H28" s="1"/>
      <c r="I28" s="1"/>
      <c r="J28" s="1"/>
      <c r="K28" s="1"/>
      <c r="L28" s="1"/>
      <c r="M28" s="1"/>
      <c r="N28" s="1"/>
      <c r="O28" s="1"/>
      <c r="P28" s="1"/>
      <c r="Q28" s="1"/>
      <c r="R28" s="1"/>
      <c r="S28" s="1"/>
      <c r="T28" s="1"/>
      <c r="U28" s="1"/>
      <c r="V28" s="1"/>
      <c r="W28" s="1"/>
      <c r="X28" s="1"/>
      <c r="Y28" s="1"/>
      <c r="Z28" s="1"/>
      <c r="AA28" s="1"/>
      <c r="AB28" s="1"/>
      <c r="AC28" s="4"/>
      <c r="AD28" s="4" t="s">
        <v>567</v>
      </c>
      <c r="AE28" s="4"/>
      <c r="AF28" s="4"/>
      <c r="AG28" s="4"/>
      <c r="AH28" s="4"/>
      <c r="AI28" s="4"/>
      <c r="AJ28" s="4"/>
      <c r="AK28" s="4"/>
      <c r="AL28" s="4"/>
      <c r="AM28" s="4" t="s">
        <v>687</v>
      </c>
      <c r="AN28" s="4"/>
      <c r="AO28" s="4" t="s">
        <v>726</v>
      </c>
      <c r="AP28" s="4" t="s">
        <v>692</v>
      </c>
      <c r="AQ28" s="4"/>
      <c r="AR28" s="4"/>
      <c r="AS28" s="4"/>
      <c r="AT28" s="4"/>
      <c r="AU28" s="4"/>
      <c r="AV28" s="4"/>
      <c r="AW28" s="4"/>
      <c r="AX28" s="4"/>
      <c r="AY28" s="167"/>
      <c r="AZ28" s="4"/>
      <c r="BA28" s="1"/>
      <c r="BB28" s="1"/>
    </row>
    <row r="29" spans="1:54" ht="21.75" thickBot="1">
      <c r="A29" s="92" t="s">
        <v>676</v>
      </c>
      <c r="B29" s="106"/>
      <c r="C29" s="92" t="e">
        <f>IF(D26+D27+D28&gt;=3000,"非常に重い建物",IF(D26+D27+D28&gt;=2000,"重い建物","軽い建物"))</f>
        <v>#N/A</v>
      </c>
      <c r="D29" s="300" t="s">
        <v>283</v>
      </c>
      <c r="E29" s="1"/>
      <c r="F29" s="1"/>
      <c r="G29" s="1"/>
      <c r="H29" s="1"/>
      <c r="I29" s="1"/>
      <c r="J29" s="1"/>
      <c r="K29" s="1"/>
      <c r="L29" s="1"/>
      <c r="M29" s="1"/>
      <c r="N29" s="1"/>
      <c r="O29" s="1"/>
      <c r="P29" s="1"/>
      <c r="Q29" s="1"/>
      <c r="R29" s="1"/>
      <c r="S29" s="1"/>
      <c r="T29" s="1"/>
      <c r="U29" s="1"/>
      <c r="V29" s="1"/>
      <c r="W29" s="1"/>
      <c r="X29" s="1"/>
      <c r="Y29" s="1"/>
      <c r="Z29" s="1"/>
      <c r="AA29" s="1"/>
      <c r="AB29" s="1"/>
      <c r="AC29" s="4"/>
      <c r="AD29" s="4" t="s">
        <v>568</v>
      </c>
      <c r="AE29" s="4"/>
      <c r="AF29" s="4"/>
      <c r="AG29" s="4"/>
      <c r="AH29" s="4"/>
      <c r="AI29" s="4"/>
      <c r="AJ29" s="4"/>
      <c r="AK29" s="4"/>
      <c r="AL29" s="4"/>
      <c r="AM29" s="4" t="s">
        <v>308</v>
      </c>
      <c r="AN29" s="4" t="s">
        <v>702</v>
      </c>
      <c r="AO29" s="4" t="s">
        <v>725</v>
      </c>
      <c r="AP29" s="4" t="s">
        <v>769</v>
      </c>
      <c r="AQ29" s="4" t="s">
        <v>49</v>
      </c>
      <c r="AR29" s="4"/>
      <c r="AS29" s="4"/>
      <c r="AT29" s="4"/>
      <c r="AU29" s="4"/>
      <c r="AV29" s="59" t="s">
        <v>212</v>
      </c>
      <c r="AW29" s="4" t="e">
        <f>IF(C14/C13&lt;0.1,0.1,C14/C13)</f>
        <v>#DIV/0!</v>
      </c>
      <c r="AX29" s="59"/>
      <c r="AY29" s="4"/>
      <c r="AZ29" s="4" t="s">
        <v>248</v>
      </c>
      <c r="BA29" s="1"/>
      <c r="BB29" s="1"/>
    </row>
    <row r="30" spans="1:54" ht="14.25" thickBot="1">
      <c r="A30" s="209" t="s">
        <v>657</v>
      </c>
      <c r="B30" s="96" t="s">
        <v>326</v>
      </c>
      <c r="C30" s="105"/>
      <c r="D30" s="109"/>
      <c r="E30" s="1"/>
      <c r="F30" s="1"/>
      <c r="G30" s="1"/>
      <c r="H30" s="1"/>
      <c r="I30" s="1"/>
      <c r="J30" s="1"/>
      <c r="K30" s="1"/>
      <c r="L30" s="1"/>
      <c r="M30" s="1"/>
      <c r="N30" s="1"/>
      <c r="O30" s="1"/>
      <c r="P30" s="1"/>
      <c r="Q30" s="1"/>
      <c r="R30" s="1"/>
      <c r="S30" s="1"/>
      <c r="T30" s="1"/>
      <c r="U30" s="1"/>
      <c r="V30" s="1"/>
      <c r="W30" s="1"/>
      <c r="X30" s="1"/>
      <c r="Y30" s="1"/>
      <c r="Z30" s="1"/>
      <c r="AA30" s="1"/>
      <c r="AB30" s="1"/>
      <c r="AC30" s="4"/>
      <c r="AD30" s="4" t="s">
        <v>353</v>
      </c>
      <c r="AE30" s="4"/>
      <c r="AF30" s="4"/>
      <c r="AG30" s="4"/>
      <c r="AH30" s="4"/>
      <c r="AI30" s="4"/>
      <c r="AJ30" s="4"/>
      <c r="AK30" s="4"/>
      <c r="AL30" s="4"/>
      <c r="AM30" s="4" t="s">
        <v>309</v>
      </c>
      <c r="AN30" s="4" t="s">
        <v>692</v>
      </c>
      <c r="AO30" s="4" t="s">
        <v>715</v>
      </c>
      <c r="AP30" s="4"/>
      <c r="AQ30" s="4" t="s">
        <v>50</v>
      </c>
      <c r="AR30" s="4"/>
      <c r="AT30" s="14"/>
      <c r="AU30" s="14"/>
      <c r="AV30" s="335"/>
      <c r="AW30" s="495" t="s">
        <v>252</v>
      </c>
      <c r="AX30" s="494" t="s">
        <v>257</v>
      </c>
      <c r="AY30" s="531"/>
      <c r="AZ30" s="168"/>
      <c r="BA30" s="1"/>
      <c r="BB30" s="1"/>
    </row>
    <row r="31" spans="1:54" ht="14.25" thickBot="1">
      <c r="A31" s="211"/>
      <c r="B31" s="96" t="s">
        <v>327</v>
      </c>
      <c r="C31" s="105"/>
      <c r="D31" s="142">
        <f>IF(C31=AM11,1.13,1)</f>
        <v>1</v>
      </c>
      <c r="E31" s="1"/>
      <c r="F31" s="1"/>
      <c r="G31" s="1"/>
      <c r="H31" s="1"/>
      <c r="I31" s="1"/>
      <c r="J31" s="1"/>
      <c r="K31" s="1"/>
      <c r="L31" s="1"/>
      <c r="M31" s="1"/>
      <c r="N31" s="1"/>
      <c r="O31" s="1"/>
      <c r="P31" s="1"/>
      <c r="Q31" s="1"/>
      <c r="R31" s="1"/>
      <c r="S31" s="1"/>
      <c r="T31" s="1"/>
      <c r="U31" s="1"/>
      <c r="V31" s="1"/>
      <c r="W31" s="1"/>
      <c r="X31" s="1"/>
      <c r="Y31" s="1"/>
      <c r="Z31" s="1"/>
      <c r="AA31" s="1"/>
      <c r="AB31" s="1"/>
      <c r="AC31" s="4"/>
      <c r="AD31" s="4" t="s">
        <v>574</v>
      </c>
      <c r="AE31" s="4"/>
      <c r="AF31" s="4"/>
      <c r="AG31" s="4"/>
      <c r="AH31" s="4"/>
      <c r="AI31" s="4"/>
      <c r="AJ31" s="4"/>
      <c r="AK31" s="4"/>
      <c r="AL31" s="4"/>
      <c r="AM31" s="4"/>
      <c r="AN31" s="4" t="s">
        <v>703</v>
      </c>
      <c r="AO31" s="4"/>
      <c r="AP31" s="4" t="s">
        <v>739</v>
      </c>
      <c r="AQ31" s="4"/>
      <c r="AR31" s="4"/>
      <c r="AT31" s="14"/>
      <c r="AU31" s="14"/>
      <c r="AV31" s="335"/>
      <c r="AW31" s="495" t="s">
        <v>251</v>
      </c>
      <c r="AX31" s="495" t="s">
        <v>249</v>
      </c>
      <c r="AY31" s="495" t="s">
        <v>250</v>
      </c>
      <c r="AZ31" s="168"/>
      <c r="BA31" s="1"/>
      <c r="BB31" s="1"/>
    </row>
    <row r="32" spans="1:54" ht="14.25" thickBot="1">
      <c r="A32" s="95" t="s">
        <v>658</v>
      </c>
      <c r="B32" s="96"/>
      <c r="C32" s="105"/>
      <c r="D32" s="164" t="str">
        <f>IF(C32="","!入力してください","")</f>
        <v>!入力してください</v>
      </c>
      <c r="E32" s="1"/>
      <c r="F32" s="1"/>
      <c r="G32" s="1"/>
      <c r="H32" s="1"/>
      <c r="I32" s="1"/>
      <c r="J32" s="1"/>
      <c r="K32" s="1"/>
      <c r="L32" s="1"/>
      <c r="M32" s="1"/>
      <c r="N32" s="1"/>
      <c r="O32" s="1"/>
      <c r="P32" s="1"/>
      <c r="Q32" s="1"/>
      <c r="R32" s="1"/>
      <c r="S32" s="1"/>
      <c r="T32" s="1"/>
      <c r="U32" s="1"/>
      <c r="V32" s="1"/>
      <c r="W32" s="1"/>
      <c r="X32" s="1"/>
      <c r="Y32" s="1"/>
      <c r="Z32" s="1"/>
      <c r="AA32" s="1"/>
      <c r="AB32" s="1"/>
      <c r="AC32" s="4"/>
      <c r="AD32" s="4" t="s">
        <v>575</v>
      </c>
      <c r="AE32" s="4"/>
      <c r="AF32" s="4"/>
      <c r="AG32" s="4"/>
      <c r="AH32" s="4"/>
      <c r="AI32" s="4"/>
      <c r="AJ32" s="4"/>
      <c r="AK32" s="4"/>
      <c r="AL32" s="4"/>
      <c r="AM32" s="4"/>
      <c r="AN32" s="4" t="s">
        <v>704</v>
      </c>
      <c r="AO32" s="4"/>
      <c r="AP32" s="4" t="s">
        <v>740</v>
      </c>
      <c r="AQ32" s="4" t="s">
        <v>54</v>
      </c>
      <c r="AR32" s="4"/>
      <c r="AT32" s="334"/>
      <c r="AU32" s="334"/>
      <c r="AV32" s="336"/>
      <c r="AW32" s="495" t="s">
        <v>208</v>
      </c>
      <c r="AX32" s="532" t="e">
        <f>ROUNDUP(0.28*(1.3+0.07/AW29),2)</f>
        <v>#DIV/0!</v>
      </c>
      <c r="AY32" s="532" t="e">
        <f>ROUNDUP(0.72*(0.4+0.6*AW29)*1.15*D31,2)</f>
        <v>#DIV/0!</v>
      </c>
      <c r="AZ32" s="168"/>
      <c r="BA32" s="1"/>
      <c r="BB32" s="1"/>
    </row>
    <row r="33" spans="1:54" ht="14.25" thickBot="1">
      <c r="A33" s="209" t="s">
        <v>659</v>
      </c>
      <c r="B33" s="179" t="s">
        <v>659</v>
      </c>
      <c r="C33" s="105"/>
      <c r="D33" s="164" t="str">
        <f>IF(C33="","!入力してください","")</f>
        <v>!入力してください</v>
      </c>
      <c r="E33" s="1"/>
      <c r="F33" s="1"/>
      <c r="G33" s="1"/>
      <c r="H33" s="1"/>
      <c r="I33" s="1"/>
      <c r="J33" s="1"/>
      <c r="K33" s="1"/>
      <c r="L33" s="1"/>
      <c r="M33" s="1"/>
      <c r="N33" s="1"/>
      <c r="O33" s="1"/>
      <c r="P33" s="1"/>
      <c r="Q33" s="1"/>
      <c r="R33" s="1"/>
      <c r="S33" s="1"/>
      <c r="T33" s="1"/>
      <c r="U33" s="1"/>
      <c r="V33" s="1"/>
      <c r="W33" s="1"/>
      <c r="X33" s="1"/>
      <c r="Y33" s="1"/>
      <c r="Z33" s="1"/>
      <c r="AA33" s="1"/>
      <c r="AB33" s="1"/>
      <c r="AC33" s="4"/>
      <c r="AD33" s="4" t="s">
        <v>576</v>
      </c>
      <c r="AE33" s="4"/>
      <c r="AF33" s="4"/>
      <c r="AG33" s="4"/>
      <c r="AH33" s="4"/>
      <c r="AI33" s="4"/>
      <c r="AJ33" s="4"/>
      <c r="AK33" s="4"/>
      <c r="AL33" s="4"/>
      <c r="AM33" s="4" t="s">
        <v>661</v>
      </c>
      <c r="AN33" s="4"/>
      <c r="AO33" s="4" t="s">
        <v>730</v>
      </c>
      <c r="AP33" s="4" t="s">
        <v>644</v>
      </c>
      <c r="AQ33" s="4" t="s">
        <v>53</v>
      </c>
      <c r="AR33" s="4"/>
      <c r="AT33" s="334"/>
      <c r="AU33" s="334"/>
      <c r="AV33" s="336"/>
      <c r="AW33" s="495" t="s">
        <v>209</v>
      </c>
      <c r="AX33" s="532" t="e">
        <f>ROUNDUP(0.4*(1.3+0.07/AW29),2)</f>
        <v>#DIV/0!</v>
      </c>
      <c r="AY33" s="532" t="e">
        <f>ROUNDUP(0.92*(0.4+0.6*AW29)*1.15*D31,2)</f>
        <v>#DIV/0!</v>
      </c>
      <c r="AZ33" s="168"/>
      <c r="BA33" s="1"/>
      <c r="BB33" s="1"/>
    </row>
    <row r="34" spans="1:54" ht="14.25" thickBot="1">
      <c r="A34" s="211"/>
      <c r="B34" s="179" t="s">
        <v>660</v>
      </c>
      <c r="C34" s="105"/>
      <c r="D34" s="164" t="str">
        <f>IF(C34="","!入力してください","")</f>
        <v>!入力してください</v>
      </c>
      <c r="E34" s="1"/>
      <c r="F34" s="1"/>
      <c r="G34" s="1"/>
      <c r="H34" s="1"/>
      <c r="I34" s="1"/>
      <c r="J34" s="1"/>
      <c r="K34" s="1"/>
      <c r="L34" s="1"/>
      <c r="M34" s="1"/>
      <c r="N34" s="1"/>
      <c r="O34" s="1"/>
      <c r="P34" s="1"/>
      <c r="Q34" s="1"/>
      <c r="R34" s="1"/>
      <c r="S34" s="1"/>
      <c r="T34" s="1"/>
      <c r="U34" s="1"/>
      <c r="V34" s="1"/>
      <c r="W34" s="1"/>
      <c r="X34" s="1"/>
      <c r="Y34" s="1"/>
      <c r="Z34" s="1"/>
      <c r="AA34" s="1"/>
      <c r="AB34" s="1"/>
      <c r="AC34" s="4"/>
      <c r="AD34" s="4" t="s">
        <v>577</v>
      </c>
      <c r="AE34" s="4"/>
      <c r="AF34" s="4"/>
      <c r="AG34" s="4"/>
      <c r="AH34" s="4"/>
      <c r="AI34" s="4"/>
      <c r="AJ34" s="4"/>
      <c r="AK34" s="4"/>
      <c r="AL34" s="4"/>
      <c r="AM34" s="4" t="s">
        <v>779</v>
      </c>
      <c r="AN34" s="4"/>
      <c r="AO34" s="4" t="s">
        <v>731</v>
      </c>
      <c r="AP34" s="4" t="s">
        <v>769</v>
      </c>
      <c r="AQ34" s="4"/>
      <c r="AR34" s="4"/>
      <c r="AT34" s="334"/>
      <c r="AU34" s="334"/>
      <c r="AV34" s="336"/>
      <c r="AW34" s="495" t="s">
        <v>210</v>
      </c>
      <c r="AX34" s="532" t="e">
        <f>ROUNDUP(0.64*(1.06+0.15/AW29),2)</f>
        <v>#DIV/0!</v>
      </c>
      <c r="AY34" s="532" t="e">
        <f>ROUNDUP(1.22*(0.53+0.47*AW29)*1.15*D31,2)</f>
        <v>#DIV/0!</v>
      </c>
      <c r="AZ34" s="168"/>
      <c r="BA34" s="1"/>
      <c r="BB34" s="1"/>
    </row>
    <row r="35" spans="1:54" ht="14.25" thickBot="1">
      <c r="A35" s="95" t="s">
        <v>661</v>
      </c>
      <c r="B35" s="96"/>
      <c r="C35" s="105"/>
      <c r="D35" s="164" t="str">
        <f>IF(C35="","!入力してください","")</f>
        <v>!入力してください</v>
      </c>
      <c r="E35" s="1"/>
      <c r="F35" s="1"/>
      <c r="G35" s="1"/>
      <c r="H35" s="1"/>
      <c r="I35" s="1"/>
      <c r="J35" s="1"/>
      <c r="K35" s="1"/>
      <c r="L35" s="1"/>
      <c r="M35" s="1"/>
      <c r="N35" s="1"/>
      <c r="O35" s="1"/>
      <c r="P35" s="1"/>
      <c r="Q35" s="1"/>
      <c r="R35" s="1"/>
      <c r="S35" s="1"/>
      <c r="T35" s="1"/>
      <c r="U35" s="1"/>
      <c r="V35" s="1"/>
      <c r="W35" s="1"/>
      <c r="X35" s="1"/>
      <c r="Y35" s="1"/>
      <c r="Z35" s="1"/>
      <c r="AA35" s="1"/>
      <c r="AB35" s="1"/>
      <c r="AC35" s="4"/>
      <c r="AD35" s="4" t="s">
        <v>578</v>
      </c>
      <c r="AE35" s="4"/>
      <c r="AF35" s="4"/>
      <c r="AG35" s="4"/>
      <c r="AH35" s="4"/>
      <c r="AI35" s="4"/>
      <c r="AJ35" s="4"/>
      <c r="AK35" s="4"/>
      <c r="AL35" s="4"/>
      <c r="AM35" s="4" t="s">
        <v>780</v>
      </c>
      <c r="AN35" s="4"/>
      <c r="AO35" s="4" t="s">
        <v>692</v>
      </c>
      <c r="AP35" s="4" t="s">
        <v>741</v>
      </c>
      <c r="AQ35" s="4" t="s">
        <v>51</v>
      </c>
      <c r="AR35" s="4"/>
      <c r="AS35" s="4"/>
      <c r="AT35" s="4"/>
      <c r="AU35" s="4"/>
      <c r="AV35" s="4"/>
      <c r="AW35" s="4"/>
      <c r="AX35" s="4"/>
      <c r="AY35" s="4"/>
      <c r="AZ35" s="4"/>
      <c r="BA35" s="1"/>
      <c r="BB35" s="1"/>
    </row>
    <row r="36" spans="1:54" ht="14.25" thickBot="1">
      <c r="A36" s="95" t="s">
        <v>662</v>
      </c>
      <c r="B36" s="96"/>
      <c r="C36" s="212"/>
      <c r="D36" s="164" t="str">
        <f>IF(C36="","!入力してください","")</f>
        <v>!入力してください</v>
      </c>
      <c r="E36" s="1"/>
      <c r="F36" s="1"/>
      <c r="G36" s="1"/>
      <c r="H36" s="1"/>
      <c r="I36" s="1"/>
      <c r="J36" s="1"/>
      <c r="K36" s="1"/>
      <c r="L36" s="1"/>
      <c r="M36" s="1"/>
      <c r="N36" s="1"/>
      <c r="O36" s="1"/>
      <c r="P36" s="1"/>
      <c r="Q36" s="1"/>
      <c r="R36" s="1"/>
      <c r="S36" s="1"/>
      <c r="T36" s="1"/>
      <c r="U36" s="1"/>
      <c r="V36" s="1"/>
      <c r="W36" s="1"/>
      <c r="X36" s="1"/>
      <c r="Y36" s="1"/>
      <c r="Z36" s="1"/>
      <c r="AA36" s="1"/>
      <c r="AB36" s="1"/>
      <c r="AC36" s="4"/>
      <c r="AD36" s="4" t="s">
        <v>579</v>
      </c>
      <c r="AE36" s="4"/>
      <c r="AF36" s="4"/>
      <c r="AG36" s="4"/>
      <c r="AH36" s="4"/>
      <c r="AI36" s="4"/>
      <c r="AJ36" s="4"/>
      <c r="AK36" s="4"/>
      <c r="AL36" s="4"/>
      <c r="AM36" s="4"/>
      <c r="AN36" s="4"/>
      <c r="AO36" s="4"/>
      <c r="AP36" s="4" t="s">
        <v>129</v>
      </c>
      <c r="AQ36" s="4" t="s">
        <v>52</v>
      </c>
      <c r="AR36" s="4"/>
      <c r="AU36" s="4"/>
      <c r="AV36" s="4"/>
      <c r="AW36" s="29" t="s">
        <v>253</v>
      </c>
      <c r="AX36" s="72" t="s">
        <v>254</v>
      </c>
      <c r="AY36" s="4"/>
      <c r="AZ36" s="4"/>
      <c r="BA36" s="1"/>
      <c r="BB36" s="1"/>
    </row>
    <row r="37" spans="1:54" ht="14.25" thickBot="1">
      <c r="A37" s="69" t="s">
        <v>663</v>
      </c>
      <c r="B37" s="110"/>
      <c r="C37" s="1"/>
      <c r="D37" s="301" t="s">
        <v>233</v>
      </c>
      <c r="E37" s="1"/>
      <c r="F37" s="1"/>
      <c r="G37" s="1"/>
      <c r="H37" s="1"/>
      <c r="I37" s="1"/>
      <c r="J37" s="1"/>
      <c r="K37" s="1"/>
      <c r="L37" s="1"/>
      <c r="M37" s="1"/>
      <c r="N37" s="1"/>
      <c r="O37" s="1"/>
      <c r="P37" s="1"/>
      <c r="Q37" s="1"/>
      <c r="R37" s="1"/>
      <c r="S37" s="1"/>
      <c r="T37" s="1"/>
      <c r="U37" s="1"/>
      <c r="V37" s="1"/>
      <c r="W37" s="1"/>
      <c r="X37" s="1"/>
      <c r="Y37" s="1"/>
      <c r="Z37" s="1"/>
      <c r="AA37" s="1"/>
      <c r="AB37" s="1"/>
      <c r="AC37" s="4"/>
      <c r="AD37" s="4" t="s">
        <v>582</v>
      </c>
      <c r="AE37" s="4"/>
      <c r="AF37" s="4"/>
      <c r="AG37" s="4"/>
      <c r="AH37" s="4"/>
      <c r="AI37" s="4"/>
      <c r="AJ37" s="4"/>
      <c r="AK37" s="4"/>
      <c r="AL37" s="4"/>
      <c r="AM37" s="4" t="s">
        <v>662</v>
      </c>
      <c r="AN37" s="4"/>
      <c r="AO37" s="4"/>
      <c r="AP37" s="4" t="s">
        <v>201</v>
      </c>
      <c r="AQ37" s="4"/>
      <c r="AR37" s="4"/>
      <c r="AU37" s="4"/>
      <c r="AV37" s="4"/>
      <c r="AW37" s="29" t="s">
        <v>251</v>
      </c>
      <c r="AX37" s="29" t="s">
        <v>211</v>
      </c>
      <c r="AY37" s="4"/>
      <c r="AZ37" s="4"/>
      <c r="BA37" s="1"/>
      <c r="BB37" s="1"/>
    </row>
    <row r="38" spans="1:54" ht="14.25" thickBot="1">
      <c r="A38" s="177" t="s">
        <v>664</v>
      </c>
      <c r="B38" s="179" t="s">
        <v>232</v>
      </c>
      <c r="C38" s="105"/>
      <c r="D38" s="242" t="s">
        <v>302</v>
      </c>
      <c r="E38" s="1"/>
      <c r="F38" s="1"/>
      <c r="G38" s="1"/>
      <c r="H38" s="1"/>
      <c r="I38" s="1"/>
      <c r="J38" s="1"/>
      <c r="K38" s="1"/>
      <c r="L38" s="1"/>
      <c r="M38" s="1"/>
      <c r="N38" s="1"/>
      <c r="O38" s="1"/>
      <c r="P38" s="1"/>
      <c r="Q38" s="1"/>
      <c r="R38" s="1"/>
      <c r="S38" s="1"/>
      <c r="T38" s="1"/>
      <c r="U38" s="1"/>
      <c r="V38" s="1"/>
      <c r="W38" s="1"/>
      <c r="X38" s="1"/>
      <c r="Y38" s="1"/>
      <c r="Z38" s="1"/>
      <c r="AA38" s="1"/>
      <c r="AB38" s="1"/>
      <c r="AC38" s="4"/>
      <c r="AD38" s="4" t="s">
        <v>583</v>
      </c>
      <c r="AE38" s="4"/>
      <c r="AF38" s="4"/>
      <c r="AG38" s="4"/>
      <c r="AH38" s="4"/>
      <c r="AI38" s="4"/>
      <c r="AJ38" s="4"/>
      <c r="AK38" s="4"/>
      <c r="AL38" s="4"/>
      <c r="AM38" s="14" t="s">
        <v>319</v>
      </c>
      <c r="AN38" s="5"/>
      <c r="AO38" s="5"/>
      <c r="AP38" s="4" t="s">
        <v>769</v>
      </c>
      <c r="AQ38" s="4" t="s">
        <v>57</v>
      </c>
      <c r="AR38" s="5"/>
      <c r="AU38" s="4"/>
      <c r="AV38" s="4"/>
      <c r="AW38" s="29" t="s">
        <v>208</v>
      </c>
      <c r="AX38" s="169">
        <v>0.28</v>
      </c>
      <c r="AY38" s="4"/>
      <c r="AZ38" s="4"/>
      <c r="BA38" s="1"/>
      <c r="BB38" s="1"/>
    </row>
    <row r="39" spans="1:54" ht="21.75" thickBot="1">
      <c r="A39" s="178"/>
      <c r="B39" s="179" t="s">
        <v>229</v>
      </c>
      <c r="C39" s="105"/>
      <c r="D39" s="302" t="s">
        <v>230</v>
      </c>
      <c r="E39" s="1"/>
      <c r="F39" s="1"/>
      <c r="G39" s="1"/>
      <c r="H39" s="1"/>
      <c r="I39" s="1"/>
      <c r="J39" s="1"/>
      <c r="K39" s="1"/>
      <c r="L39" s="1"/>
      <c r="M39" s="1"/>
      <c r="N39" s="1"/>
      <c r="O39" s="1"/>
      <c r="P39" s="1"/>
      <c r="Q39" s="1"/>
      <c r="R39" s="1"/>
      <c r="S39" s="1"/>
      <c r="T39" s="1"/>
      <c r="U39" s="1"/>
      <c r="V39" s="1"/>
      <c r="W39" s="1"/>
      <c r="X39" s="1"/>
      <c r="Y39" s="1"/>
      <c r="Z39" s="1"/>
      <c r="AA39" s="1"/>
      <c r="AB39" s="1"/>
      <c r="AC39" s="4"/>
      <c r="AD39" s="4" t="s">
        <v>584</v>
      </c>
      <c r="AE39" s="4"/>
      <c r="AF39" s="4"/>
      <c r="AG39" s="4"/>
      <c r="AH39" s="4"/>
      <c r="AI39" s="4"/>
      <c r="AJ39" s="4"/>
      <c r="AK39" s="4"/>
      <c r="AL39" s="4"/>
      <c r="AM39" s="14" t="s">
        <v>320</v>
      </c>
      <c r="AN39" s="5"/>
      <c r="AO39" s="5"/>
      <c r="AP39" s="4"/>
      <c r="AQ39" s="4" t="s">
        <v>240</v>
      </c>
      <c r="AR39" s="5"/>
      <c r="AU39" s="4"/>
      <c r="AV39" s="4"/>
      <c r="AW39" s="29" t="s">
        <v>209</v>
      </c>
      <c r="AX39" s="169">
        <v>0.4</v>
      </c>
      <c r="AY39" s="4"/>
      <c r="AZ39" s="4"/>
      <c r="BA39" s="1"/>
      <c r="BB39" s="1"/>
    </row>
    <row r="40" spans="1:54" ht="14.25" thickBot="1">
      <c r="A40" s="177" t="s">
        <v>665</v>
      </c>
      <c r="B40" s="179" t="s">
        <v>232</v>
      </c>
      <c r="C40" s="105"/>
      <c r="D40" s="242" t="s">
        <v>302</v>
      </c>
      <c r="E40" s="1"/>
      <c r="F40" s="1"/>
      <c r="G40" s="1"/>
      <c r="H40" s="1"/>
      <c r="I40" s="1"/>
      <c r="J40" s="1"/>
      <c r="K40" s="1"/>
      <c r="L40" s="1"/>
      <c r="M40" s="1"/>
      <c r="N40" s="1"/>
      <c r="O40" s="1"/>
      <c r="P40" s="1"/>
      <c r="Q40" s="1"/>
      <c r="R40" s="1"/>
      <c r="S40" s="1"/>
      <c r="T40" s="1"/>
      <c r="U40" s="1"/>
      <c r="V40" s="1"/>
      <c r="W40" s="1"/>
      <c r="X40" s="1"/>
      <c r="Y40" s="1"/>
      <c r="Z40" s="1"/>
      <c r="AA40" s="1"/>
      <c r="AB40" s="1"/>
      <c r="AC40" s="4"/>
      <c r="AD40" s="4" t="s">
        <v>585</v>
      </c>
      <c r="AE40" s="4"/>
      <c r="AF40" s="4"/>
      <c r="AG40" s="4"/>
      <c r="AH40" s="4"/>
      <c r="AI40" s="4"/>
      <c r="AJ40" s="4"/>
      <c r="AK40" s="4"/>
      <c r="AL40" s="4"/>
      <c r="AM40" s="14" t="s">
        <v>321</v>
      </c>
      <c r="AN40" s="5"/>
      <c r="AO40" s="4" t="s">
        <v>743</v>
      </c>
      <c r="AP40" s="4" t="s">
        <v>108</v>
      </c>
      <c r="AQ40" s="5"/>
      <c r="AR40" s="5"/>
      <c r="AU40" s="4"/>
      <c r="AV40" s="4"/>
      <c r="AW40" s="29" t="s">
        <v>210</v>
      </c>
      <c r="AX40" s="169">
        <v>0.64</v>
      </c>
      <c r="AY40" s="4"/>
      <c r="AZ40" s="4"/>
      <c r="BA40" s="1"/>
      <c r="BB40" s="1"/>
    </row>
    <row r="41" spans="1:54" ht="14.25" thickBot="1">
      <c r="A41" s="178"/>
      <c r="B41" s="179" t="s">
        <v>229</v>
      </c>
      <c r="C41" s="105"/>
      <c r="D41" s="104"/>
      <c r="E41" s="1"/>
      <c r="F41" s="1"/>
      <c r="G41" s="1"/>
      <c r="H41" s="1"/>
      <c r="I41" s="1"/>
      <c r="J41" s="1"/>
      <c r="K41" s="1"/>
      <c r="L41" s="1"/>
      <c r="M41" s="1"/>
      <c r="N41" s="1"/>
      <c r="O41" s="1"/>
      <c r="P41" s="1"/>
      <c r="Q41" s="1"/>
      <c r="R41" s="1"/>
      <c r="S41" s="1"/>
      <c r="T41" s="1"/>
      <c r="U41" s="1"/>
      <c r="V41" s="1"/>
      <c r="W41" s="1"/>
      <c r="X41" s="1"/>
      <c r="Y41" s="1"/>
      <c r="Z41" s="1"/>
      <c r="AA41" s="1"/>
      <c r="AB41" s="1"/>
      <c r="AC41" s="4"/>
      <c r="AD41" s="4" t="s">
        <v>586</v>
      </c>
      <c r="AE41" s="4"/>
      <c r="AF41" s="4"/>
      <c r="AG41" s="4"/>
      <c r="AH41" s="4"/>
      <c r="AI41" s="4"/>
      <c r="AJ41" s="4"/>
      <c r="AK41" s="4"/>
      <c r="AL41" s="4"/>
      <c r="AM41" s="14" t="s">
        <v>570</v>
      </c>
      <c r="AN41" s="5"/>
      <c r="AO41" s="5"/>
      <c r="AP41" s="4" t="s">
        <v>396</v>
      </c>
      <c r="AQ41" s="4" t="s">
        <v>55</v>
      </c>
      <c r="AR41" s="5"/>
      <c r="AS41" s="5"/>
      <c r="AT41" s="5"/>
      <c r="AU41" s="4"/>
      <c r="AV41" s="4"/>
      <c r="AW41" s="4"/>
      <c r="AX41" s="4"/>
      <c r="AY41" s="4"/>
      <c r="AZ41" s="4"/>
      <c r="BA41" s="1"/>
      <c r="BB41" s="1"/>
    </row>
    <row r="42" spans="1:54" ht="14.25" thickBot="1">
      <c r="A42" s="177" t="s">
        <v>666</v>
      </c>
      <c r="B42" s="179" t="s">
        <v>232</v>
      </c>
      <c r="C42" s="105"/>
      <c r="D42" s="242" t="s">
        <v>302</v>
      </c>
      <c r="E42" s="1"/>
      <c r="F42" s="1"/>
      <c r="G42" s="1"/>
      <c r="H42" s="1"/>
      <c r="I42" s="1"/>
      <c r="J42" s="1"/>
      <c r="K42" s="1"/>
      <c r="L42" s="1"/>
      <c r="M42" s="1"/>
      <c r="N42" s="1"/>
      <c r="O42" s="1"/>
      <c r="P42" s="1"/>
      <c r="Q42" s="1"/>
      <c r="R42" s="1"/>
      <c r="S42" s="1"/>
      <c r="T42" s="1"/>
      <c r="U42" s="1"/>
      <c r="V42" s="1"/>
      <c r="W42" s="1"/>
      <c r="X42" s="1"/>
      <c r="Y42" s="1"/>
      <c r="Z42" s="1"/>
      <c r="AA42" s="1"/>
      <c r="AB42" s="1"/>
      <c r="AC42" s="4"/>
      <c r="AD42" s="4" t="s">
        <v>587</v>
      </c>
      <c r="AE42" s="4"/>
      <c r="AF42" s="4"/>
      <c r="AG42" s="4"/>
      <c r="AH42" s="4"/>
      <c r="AI42" s="4"/>
      <c r="AJ42" s="4"/>
      <c r="AK42" s="4"/>
      <c r="AL42" s="4"/>
      <c r="AM42" s="4"/>
      <c r="AN42" s="4"/>
      <c r="AO42" s="4"/>
      <c r="AP42" s="4" t="s">
        <v>742</v>
      </c>
      <c r="AQ42" s="4" t="s">
        <v>56</v>
      </c>
      <c r="AR42" s="4"/>
      <c r="AS42" s="5"/>
      <c r="AT42" s="5"/>
      <c r="AU42" s="4"/>
      <c r="AV42" s="4"/>
      <c r="AW42" s="4"/>
      <c r="AX42" s="4"/>
      <c r="AY42" s="4"/>
      <c r="AZ42" s="4"/>
      <c r="BA42" s="1"/>
      <c r="BB42" s="1"/>
    </row>
    <row r="43" spans="1:54" ht="14.25" thickBot="1">
      <c r="A43" s="178"/>
      <c r="B43" s="179" t="s">
        <v>229</v>
      </c>
      <c r="C43" s="105"/>
      <c r="D43" s="104"/>
      <c r="E43" s="1"/>
      <c r="F43" s="1"/>
      <c r="G43" s="1"/>
      <c r="H43" s="1"/>
      <c r="I43" s="1"/>
      <c r="J43" s="1"/>
      <c r="K43" s="1"/>
      <c r="L43" s="1"/>
      <c r="M43" s="1"/>
      <c r="N43" s="1"/>
      <c r="O43" s="1"/>
      <c r="P43" s="1"/>
      <c r="Q43" s="1"/>
      <c r="R43" s="1"/>
      <c r="S43" s="1"/>
      <c r="T43" s="1"/>
      <c r="U43" s="1"/>
      <c r="V43" s="1"/>
      <c r="W43" s="1"/>
      <c r="X43" s="1"/>
      <c r="Y43" s="1"/>
      <c r="Z43" s="1"/>
      <c r="AA43" s="1"/>
      <c r="AB43" s="1"/>
      <c r="AC43" s="4"/>
      <c r="AD43" s="4" t="s">
        <v>588</v>
      </c>
      <c r="AE43" s="4"/>
      <c r="AF43" s="4"/>
      <c r="AG43" s="4"/>
      <c r="AH43" s="4"/>
      <c r="AI43" s="4"/>
      <c r="AJ43" s="4"/>
      <c r="AK43" s="4"/>
      <c r="AL43" s="4"/>
      <c r="AM43" s="4"/>
      <c r="AN43" s="4"/>
      <c r="AO43" s="4"/>
      <c r="AP43" s="4" t="s">
        <v>769</v>
      </c>
      <c r="AQ43" s="4"/>
      <c r="AR43" s="4"/>
      <c r="AS43" s="5"/>
      <c r="AT43" s="5"/>
      <c r="AU43" s="4"/>
      <c r="AV43" s="4"/>
      <c r="AW43" s="4"/>
      <c r="AX43" s="4"/>
      <c r="AY43" s="4"/>
      <c r="AZ43" s="4"/>
      <c r="BA43" s="1"/>
      <c r="BB43" s="1"/>
    </row>
    <row r="44" spans="1:54" ht="14.25" thickBot="1">
      <c r="A44" s="177" t="s">
        <v>667</v>
      </c>
      <c r="B44" s="179" t="s">
        <v>232</v>
      </c>
      <c r="C44" s="105"/>
      <c r="D44" s="242" t="s">
        <v>302</v>
      </c>
      <c r="E44" s="1"/>
      <c r="F44" s="1"/>
      <c r="G44" s="1"/>
      <c r="H44" s="1"/>
      <c r="I44" s="1"/>
      <c r="J44" s="1"/>
      <c r="K44" s="1"/>
      <c r="L44" s="1"/>
      <c r="M44" s="1"/>
      <c r="N44" s="1"/>
      <c r="O44" s="1"/>
      <c r="P44" s="1"/>
      <c r="Q44" s="1"/>
      <c r="R44" s="1"/>
      <c r="S44" s="1"/>
      <c r="T44" s="1"/>
      <c r="U44" s="1"/>
      <c r="V44" s="1"/>
      <c r="W44" s="1"/>
      <c r="X44" s="1"/>
      <c r="Y44" s="1"/>
      <c r="Z44" s="1"/>
      <c r="AA44" s="1"/>
      <c r="AB44" s="1"/>
      <c r="AC44" s="4"/>
      <c r="AD44" s="4" t="s">
        <v>589</v>
      </c>
      <c r="AE44" s="4"/>
      <c r="AF44" s="4"/>
      <c r="AG44" s="4"/>
      <c r="AH44" s="4"/>
      <c r="AI44" s="4"/>
      <c r="AJ44" s="4"/>
      <c r="AK44" s="4"/>
      <c r="AL44" s="4"/>
      <c r="AM44" s="4"/>
      <c r="AN44" s="4"/>
      <c r="AO44" s="4"/>
      <c r="AP44" s="4" t="s">
        <v>107</v>
      </c>
      <c r="AQ44" s="4" t="s">
        <v>278</v>
      </c>
      <c r="AR44" s="4"/>
      <c r="AS44" s="4"/>
      <c r="AT44" s="4"/>
      <c r="AU44" s="4"/>
      <c r="AV44" s="4"/>
      <c r="AW44" s="4"/>
      <c r="AX44" s="4"/>
      <c r="AY44" s="4"/>
      <c r="AZ44" s="4"/>
      <c r="BA44" s="1"/>
      <c r="BB44" s="1"/>
    </row>
    <row r="45" spans="1:54" ht="14.25" thickBot="1">
      <c r="A45" s="178"/>
      <c r="B45" s="179" t="s">
        <v>229</v>
      </c>
      <c r="C45" s="100"/>
      <c r="D45" s="304" t="s">
        <v>387</v>
      </c>
      <c r="E45" s="1"/>
      <c r="F45" s="1"/>
      <c r="G45" s="1"/>
      <c r="H45" s="1"/>
      <c r="I45" s="1"/>
      <c r="J45" s="1"/>
      <c r="K45" s="1"/>
      <c r="L45" s="1"/>
      <c r="M45" s="1"/>
      <c r="N45" s="1"/>
      <c r="O45" s="1"/>
      <c r="P45" s="1"/>
      <c r="Q45" s="1"/>
      <c r="R45" s="1"/>
      <c r="S45" s="1"/>
      <c r="T45" s="1"/>
      <c r="U45" s="1"/>
      <c r="V45" s="1"/>
      <c r="W45" s="1"/>
      <c r="X45" s="1"/>
      <c r="Y45" s="1"/>
      <c r="Z45" s="1"/>
      <c r="AA45" s="1"/>
      <c r="AB45" s="1"/>
      <c r="AC45" s="4"/>
      <c r="AD45" s="4" t="s">
        <v>590</v>
      </c>
      <c r="AE45" s="4"/>
      <c r="AF45" s="4"/>
      <c r="AG45" s="4"/>
      <c r="AH45" s="4"/>
      <c r="AI45" s="4"/>
      <c r="AJ45" s="4"/>
      <c r="AK45" s="4"/>
      <c r="AL45" s="4"/>
      <c r="AM45" s="4"/>
      <c r="AN45" s="4"/>
      <c r="AO45" s="4"/>
      <c r="AP45" s="4" t="s">
        <v>396</v>
      </c>
      <c r="AQ45" s="4" t="s">
        <v>279</v>
      </c>
      <c r="AR45" s="4"/>
      <c r="AS45" s="4"/>
      <c r="AT45" s="4"/>
      <c r="AU45" s="4"/>
      <c r="AV45" s="4"/>
      <c r="AW45" s="4"/>
      <c r="AX45" s="4"/>
      <c r="AY45" s="4"/>
      <c r="AZ45" s="4"/>
      <c r="BA45" s="1"/>
      <c r="BB45" s="1"/>
    </row>
    <row r="46" spans="1:54" ht="14.25" thickBot="1">
      <c r="A46" s="95" t="s">
        <v>668</v>
      </c>
      <c r="B46" s="96"/>
      <c r="C46" s="528"/>
      <c r="D46" s="304" t="s">
        <v>388</v>
      </c>
      <c r="E46" s="1"/>
      <c r="F46" s="1"/>
      <c r="G46" s="1"/>
      <c r="H46" s="1"/>
      <c r="I46" s="1"/>
      <c r="J46" s="1"/>
      <c r="K46" s="1"/>
      <c r="L46" s="1"/>
      <c r="M46" s="1"/>
      <c r="N46" s="1"/>
      <c r="O46" s="1"/>
      <c r="P46" s="1"/>
      <c r="Q46" s="1"/>
      <c r="R46" s="1"/>
      <c r="S46" s="1"/>
      <c r="T46" s="1"/>
      <c r="U46" s="1"/>
      <c r="V46" s="1"/>
      <c r="W46" s="1"/>
      <c r="X46" s="1"/>
      <c r="Y46" s="1"/>
      <c r="Z46" s="1"/>
      <c r="AA46" s="1"/>
      <c r="AB46" s="1"/>
      <c r="AC46" s="4"/>
      <c r="AD46" s="4" t="s">
        <v>591</v>
      </c>
      <c r="AE46" s="4"/>
      <c r="AF46" s="4"/>
      <c r="AG46" s="4"/>
      <c r="AH46" s="4"/>
      <c r="AI46" s="4"/>
      <c r="AJ46" s="4"/>
      <c r="AK46" s="4"/>
      <c r="AL46" s="4"/>
      <c r="AM46" s="4"/>
      <c r="AN46" s="4"/>
      <c r="AO46" s="4"/>
      <c r="AP46" s="5" t="s">
        <v>745</v>
      </c>
      <c r="AQ46" s="4"/>
      <c r="AR46" s="4"/>
      <c r="AS46" s="4"/>
      <c r="AT46" s="4"/>
      <c r="AU46" s="4"/>
      <c r="AV46" s="4"/>
      <c r="AW46" s="4"/>
      <c r="AX46" s="4"/>
      <c r="AY46" s="4"/>
      <c r="AZ46" s="4"/>
      <c r="BA46" s="1"/>
      <c r="BB46" s="1"/>
    </row>
    <row r="47" spans="1:54" ht="14.25" thickBot="1">
      <c r="A47" s="57" t="s">
        <v>694</v>
      </c>
      <c r="B47" s="12"/>
      <c r="C47" s="1"/>
      <c r="D47" s="1"/>
      <c r="E47" s="1"/>
      <c r="F47" s="1"/>
      <c r="G47" s="1"/>
      <c r="H47" s="1"/>
      <c r="I47" s="1"/>
      <c r="J47" s="1"/>
      <c r="K47" s="1"/>
      <c r="L47" s="1"/>
      <c r="M47" s="1"/>
      <c r="N47" s="1"/>
      <c r="O47" s="1"/>
      <c r="P47" s="1"/>
      <c r="Q47" s="1"/>
      <c r="R47" s="1"/>
      <c r="S47" s="1"/>
      <c r="T47" s="1"/>
      <c r="U47" s="1"/>
      <c r="V47" s="1"/>
      <c r="W47" s="1"/>
      <c r="X47" s="1"/>
      <c r="Y47" s="1"/>
      <c r="Z47" s="1"/>
      <c r="AA47" s="1"/>
      <c r="AB47" s="1"/>
      <c r="AC47" s="4"/>
      <c r="AD47" s="4" t="s">
        <v>592</v>
      </c>
      <c r="AE47" s="4"/>
      <c r="AF47" s="4"/>
      <c r="AG47" s="4"/>
      <c r="AH47" s="4"/>
      <c r="AI47" s="4"/>
      <c r="AJ47" s="4"/>
      <c r="AK47" s="4"/>
      <c r="AL47" s="4"/>
      <c r="AM47" s="4"/>
      <c r="AN47" s="4"/>
      <c r="AO47" s="4"/>
      <c r="AP47" s="4" t="s">
        <v>397</v>
      </c>
      <c r="AQ47" s="4" t="s">
        <v>58</v>
      </c>
      <c r="AR47" s="4"/>
      <c r="AS47" s="4"/>
      <c r="AT47" s="4"/>
      <c r="AU47" s="4"/>
      <c r="AV47" s="4"/>
      <c r="AW47" s="4"/>
      <c r="AX47" s="4"/>
      <c r="AY47" s="4"/>
      <c r="AZ47" s="4"/>
      <c r="BA47" s="1"/>
      <c r="BB47" s="1"/>
    </row>
    <row r="48" spans="1:54" ht="14.25" thickBot="1">
      <c r="A48" s="95" t="s">
        <v>487</v>
      </c>
      <c r="B48" s="75"/>
      <c r="C48" s="105"/>
      <c r="D48" s="303" t="s">
        <v>234</v>
      </c>
      <c r="E48" s="1"/>
      <c r="F48" s="1"/>
      <c r="G48" s="1"/>
      <c r="H48" s="1"/>
      <c r="I48" s="1"/>
      <c r="J48" s="1"/>
      <c r="K48" s="1"/>
      <c r="L48" s="1"/>
      <c r="M48" s="1"/>
      <c r="N48" s="1"/>
      <c r="O48" s="1"/>
      <c r="P48" s="1"/>
      <c r="Q48" s="1"/>
      <c r="R48" s="1"/>
      <c r="S48" s="1"/>
      <c r="T48" s="1"/>
      <c r="U48" s="1"/>
      <c r="V48" s="1"/>
      <c r="W48" s="1"/>
      <c r="X48" s="1"/>
      <c r="Y48" s="1"/>
      <c r="Z48" s="1"/>
      <c r="AA48" s="1"/>
      <c r="AB48" s="1"/>
      <c r="AC48" s="4"/>
      <c r="AD48" s="4" t="s">
        <v>593</v>
      </c>
      <c r="AE48" s="4"/>
      <c r="AF48" s="4"/>
      <c r="AG48" s="4"/>
      <c r="AH48" s="4"/>
      <c r="AI48" s="4"/>
      <c r="AJ48" s="4"/>
      <c r="AK48" s="4"/>
      <c r="AL48" s="4"/>
      <c r="AM48" s="4"/>
      <c r="AN48" s="4"/>
      <c r="AO48" s="4"/>
      <c r="AP48" s="4" t="s">
        <v>769</v>
      </c>
      <c r="AQ48" s="4" t="s">
        <v>59</v>
      </c>
      <c r="AR48" s="4"/>
      <c r="AS48" s="4"/>
      <c r="AT48" s="4"/>
      <c r="AU48" s="4"/>
      <c r="AV48" s="4"/>
      <c r="AW48" s="4"/>
      <c r="AX48" s="4"/>
      <c r="AY48" s="4"/>
      <c r="AZ48" s="4"/>
      <c r="BA48" s="1"/>
      <c r="BB48" s="1"/>
    </row>
    <row r="49" spans="1:54" ht="14.25" thickBot="1">
      <c r="A49" s="95" t="s">
        <v>489</v>
      </c>
      <c r="B49" s="75"/>
      <c r="C49" s="105"/>
      <c r="D49" s="303" t="s">
        <v>234</v>
      </c>
      <c r="E49" s="1"/>
      <c r="F49" s="1"/>
      <c r="G49" s="1"/>
      <c r="H49" s="1"/>
      <c r="I49" s="1"/>
      <c r="J49" s="1"/>
      <c r="K49" s="1"/>
      <c r="L49" s="1"/>
      <c r="M49" s="1"/>
      <c r="N49" s="1"/>
      <c r="O49" s="1"/>
      <c r="P49" s="1"/>
      <c r="Q49" s="1"/>
      <c r="R49" s="1"/>
      <c r="S49" s="1"/>
      <c r="T49" s="1"/>
      <c r="U49" s="1"/>
      <c r="V49" s="1"/>
      <c r="W49" s="1"/>
      <c r="X49" s="1"/>
      <c r="Y49" s="1"/>
      <c r="Z49" s="1"/>
      <c r="AA49" s="1"/>
      <c r="AB49" s="1"/>
      <c r="AC49" s="4"/>
      <c r="AD49" s="4" t="s">
        <v>594</v>
      </c>
      <c r="AE49" s="4"/>
      <c r="AF49" s="4"/>
      <c r="AG49" s="4"/>
      <c r="AH49" s="4"/>
      <c r="AI49" s="4"/>
      <c r="AJ49" s="4"/>
      <c r="AK49" s="4"/>
      <c r="AL49" s="4"/>
      <c r="AM49" s="4"/>
      <c r="AN49" s="4"/>
      <c r="AO49" s="4"/>
      <c r="AP49" s="4" t="s">
        <v>746</v>
      </c>
      <c r="AQ49" s="4"/>
      <c r="AR49" s="4"/>
      <c r="AS49" s="4"/>
      <c r="AT49" s="4"/>
      <c r="AU49" s="4"/>
      <c r="AV49" s="4"/>
      <c r="AW49" s="4"/>
      <c r="AX49" s="4"/>
      <c r="AY49" s="4"/>
      <c r="AZ49" s="4"/>
      <c r="BA49" s="1"/>
      <c r="BB49" s="1"/>
    </row>
    <row r="50" spans="1:54" ht="14.25" thickBot="1">
      <c r="A50" s="95" t="s">
        <v>491</v>
      </c>
      <c r="B50" s="75"/>
      <c r="C50" s="105"/>
      <c r="D50" s="303" t="s">
        <v>234</v>
      </c>
      <c r="E50" s="1"/>
      <c r="F50" s="1"/>
      <c r="G50" s="1"/>
      <c r="H50" s="1"/>
      <c r="I50" s="1"/>
      <c r="J50" s="1"/>
      <c r="K50" s="1"/>
      <c r="L50" s="1"/>
      <c r="M50" s="1"/>
      <c r="N50" s="1"/>
      <c r="O50" s="1"/>
      <c r="P50" s="1"/>
      <c r="Q50" s="1"/>
      <c r="R50" s="1"/>
      <c r="S50" s="1"/>
      <c r="T50" s="1"/>
      <c r="U50" s="1"/>
      <c r="V50" s="1"/>
      <c r="W50" s="1"/>
      <c r="X50" s="1"/>
      <c r="Y50" s="1"/>
      <c r="Z50" s="1"/>
      <c r="AA50" s="1"/>
      <c r="AB50" s="1"/>
      <c r="AC50" s="4"/>
      <c r="AD50" s="4" t="s">
        <v>595</v>
      </c>
      <c r="AE50" s="4"/>
      <c r="AF50" s="4"/>
      <c r="AG50" s="4"/>
      <c r="AH50" s="4"/>
      <c r="AI50" s="4"/>
      <c r="AJ50" s="4"/>
      <c r="AK50" s="4"/>
      <c r="AL50" s="4"/>
      <c r="AM50" s="4"/>
      <c r="AN50" s="4"/>
      <c r="AO50" s="4"/>
      <c r="AP50" s="4" t="s">
        <v>398</v>
      </c>
      <c r="AQ50" s="4" t="s">
        <v>60</v>
      </c>
      <c r="AR50" s="4"/>
      <c r="AS50" s="4"/>
      <c r="AT50" s="4"/>
      <c r="AU50" s="4"/>
      <c r="AV50" s="4"/>
      <c r="AW50" s="4"/>
      <c r="AX50" s="4"/>
      <c r="AY50" s="4"/>
      <c r="AZ50" s="4"/>
      <c r="BA50" s="1"/>
      <c r="BB50" s="1"/>
    </row>
    <row r="51" spans="1:54" ht="14.25" thickBot="1">
      <c r="A51" s="95" t="s">
        <v>488</v>
      </c>
      <c r="B51" s="75"/>
      <c r="C51" s="105"/>
      <c r="D51" s="303" t="s">
        <v>234</v>
      </c>
      <c r="E51" s="1"/>
      <c r="F51" s="4"/>
      <c r="G51" s="4"/>
      <c r="H51" s="4"/>
      <c r="I51" s="4"/>
      <c r="J51" s="4"/>
      <c r="K51" s="4"/>
      <c r="L51" s="4"/>
      <c r="M51" s="4"/>
      <c r="N51" s="1"/>
      <c r="O51" s="1"/>
      <c r="P51" s="1"/>
      <c r="Q51" s="1"/>
      <c r="R51" s="1"/>
      <c r="S51" s="1"/>
      <c r="T51" s="1"/>
      <c r="U51" s="1"/>
      <c r="V51" s="1"/>
      <c r="W51" s="1"/>
      <c r="X51" s="1"/>
      <c r="Y51" s="1"/>
      <c r="Z51" s="1"/>
      <c r="AA51" s="1"/>
      <c r="AB51" s="1"/>
      <c r="AC51" s="4"/>
      <c r="AD51" s="4" t="s">
        <v>596</v>
      </c>
      <c r="AE51" s="4"/>
      <c r="AF51" s="4"/>
      <c r="AG51" s="4"/>
      <c r="AH51" s="4"/>
      <c r="AI51" s="4"/>
      <c r="AJ51" s="4"/>
      <c r="AK51" s="4"/>
      <c r="AL51" s="4"/>
      <c r="AM51" s="4"/>
      <c r="AN51" s="4"/>
      <c r="AO51" s="4"/>
      <c r="AP51" s="4" t="s">
        <v>769</v>
      </c>
      <c r="AQ51" s="4" t="s">
        <v>61</v>
      </c>
      <c r="AR51" s="4"/>
      <c r="AS51" s="4"/>
      <c r="AT51" s="4"/>
      <c r="AU51" s="4"/>
      <c r="AV51" s="4"/>
      <c r="AW51" s="4"/>
      <c r="AX51" s="4"/>
      <c r="AY51" s="4"/>
      <c r="AZ51" s="4"/>
      <c r="BA51" s="1"/>
      <c r="BB51" s="1"/>
    </row>
    <row r="52" spans="1:54" ht="14.25" thickBot="1">
      <c r="A52" s="95" t="s">
        <v>490</v>
      </c>
      <c r="B52" s="75"/>
      <c r="C52" s="105"/>
      <c r="D52" s="305"/>
      <c r="E52" s="1"/>
      <c r="F52" s="4"/>
      <c r="G52" s="4"/>
      <c r="H52" s="4"/>
      <c r="I52" s="4"/>
      <c r="J52" s="4"/>
      <c r="K52" s="4"/>
      <c r="L52" s="4"/>
      <c r="M52" s="4"/>
      <c r="N52" s="1"/>
      <c r="O52" s="1"/>
      <c r="P52" s="1"/>
      <c r="Q52" s="1"/>
      <c r="R52" s="1"/>
      <c r="S52" s="1"/>
      <c r="T52" s="1"/>
      <c r="U52" s="1"/>
      <c r="V52" s="1"/>
      <c r="W52" s="1"/>
      <c r="X52" s="1"/>
      <c r="Y52" s="1"/>
      <c r="Z52" s="1"/>
      <c r="AA52" s="1"/>
      <c r="AB52" s="1"/>
      <c r="AC52" s="4"/>
      <c r="AD52" s="4" t="s">
        <v>597</v>
      </c>
      <c r="AE52" s="4"/>
      <c r="AF52" s="4"/>
      <c r="AG52" s="4"/>
      <c r="AH52" s="4"/>
      <c r="AI52" s="4"/>
      <c r="AJ52" s="4"/>
      <c r="AK52" s="4"/>
      <c r="AL52" s="4"/>
      <c r="AM52" s="4"/>
      <c r="AN52" s="4"/>
      <c r="AO52" s="4"/>
      <c r="AP52" s="5" t="s">
        <v>765</v>
      </c>
      <c r="AQ52" s="4"/>
      <c r="AR52" s="4"/>
      <c r="AS52" s="4"/>
      <c r="AT52" s="4"/>
      <c r="AU52" s="4"/>
      <c r="AV52" s="4"/>
      <c r="AW52" s="4"/>
      <c r="AX52" s="4"/>
      <c r="AY52" s="4"/>
      <c r="AZ52" s="4"/>
      <c r="BA52" s="1"/>
      <c r="BB52" s="1"/>
    </row>
    <row r="53" spans="1:54" ht="13.5">
      <c r="A53" s="58" t="s">
        <v>492</v>
      </c>
      <c r="B53" s="12"/>
      <c r="C53" s="1"/>
      <c r="D53" s="1"/>
      <c r="E53" s="1"/>
      <c r="F53" s="1"/>
      <c r="G53" s="1"/>
      <c r="H53" s="1"/>
      <c r="I53" s="1"/>
      <c r="J53" s="1"/>
      <c r="K53" s="1"/>
      <c r="L53" s="1"/>
      <c r="M53" s="1"/>
      <c r="N53" s="1"/>
      <c r="O53" s="1"/>
      <c r="P53" s="1"/>
      <c r="Q53" s="1"/>
      <c r="R53" s="1"/>
      <c r="S53" s="1"/>
      <c r="T53" s="1"/>
      <c r="U53" s="1"/>
      <c r="V53" s="1"/>
      <c r="W53" s="1"/>
      <c r="X53" s="1"/>
      <c r="Y53" s="1"/>
      <c r="Z53" s="1"/>
      <c r="AA53" s="1"/>
      <c r="AB53" s="1"/>
      <c r="AC53" s="4"/>
      <c r="AD53" s="4" t="s">
        <v>598</v>
      </c>
      <c r="AE53" s="4"/>
      <c r="AF53" s="4"/>
      <c r="AG53" s="4"/>
      <c r="AH53" s="4"/>
      <c r="AI53" s="4"/>
      <c r="AJ53" s="4"/>
      <c r="AK53" s="4"/>
      <c r="AL53" s="4"/>
      <c r="AM53" s="4"/>
      <c r="AN53" s="4"/>
      <c r="AO53" s="4"/>
      <c r="AP53" s="5" t="s">
        <v>767</v>
      </c>
      <c r="AQ53" s="4" t="s">
        <v>62</v>
      </c>
      <c r="AR53" s="4"/>
      <c r="AS53" s="4"/>
      <c r="AT53" s="4"/>
      <c r="AU53" s="4"/>
      <c r="AV53" s="4"/>
      <c r="AW53" s="4"/>
      <c r="AX53" s="4"/>
      <c r="AY53" s="4"/>
      <c r="AZ53" s="4"/>
      <c r="BA53" s="1"/>
      <c r="BB53" s="1"/>
    </row>
    <row r="54" spans="1:54" ht="14.25" thickBot="1">
      <c r="A54" s="67" t="s">
        <v>705</v>
      </c>
      <c r="B54" s="86"/>
      <c r="C54" s="113"/>
      <c r="D54" s="68"/>
      <c r="E54" s="1"/>
      <c r="F54" s="1"/>
      <c r="G54" s="1"/>
      <c r="H54" s="1"/>
      <c r="I54" s="1"/>
      <c r="J54" s="1"/>
      <c r="K54" s="1"/>
      <c r="L54" s="1"/>
      <c r="M54" s="1"/>
      <c r="N54" s="1"/>
      <c r="O54" s="1"/>
      <c r="P54" s="1"/>
      <c r="Q54" s="1"/>
      <c r="R54" s="1"/>
      <c r="S54" s="1"/>
      <c r="T54" s="1"/>
      <c r="U54" s="1"/>
      <c r="V54" s="1"/>
      <c r="W54" s="1"/>
      <c r="X54" s="1"/>
      <c r="Y54" s="1"/>
      <c r="Z54" s="1"/>
      <c r="AA54" s="1"/>
      <c r="AB54" s="1"/>
      <c r="AC54" s="4"/>
      <c r="AD54" s="4" t="s">
        <v>599</v>
      </c>
      <c r="AE54" s="4"/>
      <c r="AF54" s="4"/>
      <c r="AG54" s="4"/>
      <c r="AH54" s="4"/>
      <c r="AI54" s="4"/>
      <c r="AJ54" s="4"/>
      <c r="AK54" s="4"/>
      <c r="AL54" s="4"/>
      <c r="AM54" s="4"/>
      <c r="AN54" s="4"/>
      <c r="AO54" s="4"/>
      <c r="AP54" s="5" t="s">
        <v>766</v>
      </c>
      <c r="AQ54" s="4" t="s">
        <v>63</v>
      </c>
      <c r="AR54" s="4"/>
      <c r="AS54" s="4"/>
      <c r="AT54" s="4"/>
      <c r="AU54" s="4"/>
      <c r="AV54" s="4"/>
      <c r="AW54" s="4"/>
      <c r="AX54" s="4"/>
      <c r="AY54" s="4"/>
      <c r="AZ54" s="4"/>
      <c r="BA54" s="1"/>
      <c r="BB54" s="1"/>
    </row>
    <row r="55" spans="1:54" ht="14.25" thickBot="1">
      <c r="A55" s="95" t="s">
        <v>706</v>
      </c>
      <c r="B55" s="75"/>
      <c r="C55" s="112"/>
      <c r="D55" s="164" t="str">
        <f>IF(C55="","!入力してください","")</f>
        <v>!入力してください</v>
      </c>
      <c r="E55" s="4"/>
      <c r="F55" s="1"/>
      <c r="G55" s="1"/>
      <c r="H55" s="1"/>
      <c r="I55" s="1"/>
      <c r="J55" s="1"/>
      <c r="K55" s="1"/>
      <c r="L55" s="1"/>
      <c r="M55" s="1"/>
      <c r="N55" s="1"/>
      <c r="O55" s="1"/>
      <c r="P55" s="1"/>
      <c r="Q55" s="1"/>
      <c r="R55" s="1"/>
      <c r="S55" s="1"/>
      <c r="T55" s="1"/>
      <c r="U55" s="1"/>
      <c r="V55" s="1"/>
      <c r="W55" s="1"/>
      <c r="X55" s="1"/>
      <c r="Y55" s="1"/>
      <c r="Z55" s="1"/>
      <c r="AA55" s="1"/>
      <c r="AB55" s="1"/>
      <c r="AC55" s="4"/>
      <c r="AD55" s="4" t="s">
        <v>600</v>
      </c>
      <c r="AE55" s="4"/>
      <c r="AF55" s="4"/>
      <c r="AG55" s="4"/>
      <c r="AH55" s="4"/>
      <c r="AI55" s="4"/>
      <c r="AJ55" s="4"/>
      <c r="AK55" s="4"/>
      <c r="AL55" s="4"/>
      <c r="AM55" s="4"/>
      <c r="AN55" s="4"/>
      <c r="AO55" s="4"/>
      <c r="AP55" s="5" t="s">
        <v>399</v>
      </c>
      <c r="AQ55" s="4"/>
      <c r="AR55" s="4"/>
      <c r="AS55" s="4"/>
      <c r="AT55" s="4"/>
      <c r="AU55" s="4"/>
      <c r="AV55" s="4"/>
      <c r="AW55" s="4"/>
      <c r="AX55" s="4"/>
      <c r="AY55" s="4"/>
      <c r="AZ55" s="4"/>
      <c r="BA55" s="1"/>
      <c r="BB55" s="1"/>
    </row>
    <row r="56" spans="1:54" ht="14.25" thickBot="1">
      <c r="A56" s="95" t="s">
        <v>335</v>
      </c>
      <c r="B56" s="75"/>
      <c r="C56" s="112"/>
      <c r="D56" s="164" t="str">
        <f>IF(C56="","!入力してください","")</f>
        <v>!入力してください</v>
      </c>
      <c r="E56" s="4"/>
      <c r="F56" s="1"/>
      <c r="G56" s="1"/>
      <c r="H56" s="1"/>
      <c r="I56" s="1"/>
      <c r="J56" s="1"/>
      <c r="K56" s="1"/>
      <c r="L56" s="1"/>
      <c r="M56" s="1"/>
      <c r="N56" s="1"/>
      <c r="O56" s="1"/>
      <c r="P56" s="1"/>
      <c r="Q56" s="1"/>
      <c r="R56" s="1"/>
      <c r="S56" s="1"/>
      <c r="T56" s="1"/>
      <c r="U56" s="1"/>
      <c r="V56" s="1"/>
      <c r="W56" s="1"/>
      <c r="X56" s="1"/>
      <c r="Y56" s="1"/>
      <c r="Z56" s="1"/>
      <c r="AA56" s="1"/>
      <c r="AB56" s="1"/>
      <c r="AC56" s="4"/>
      <c r="AD56" s="4" t="s">
        <v>605</v>
      </c>
      <c r="AE56" s="4"/>
      <c r="AF56" s="4"/>
      <c r="AG56" s="4"/>
      <c r="AH56" s="4"/>
      <c r="AI56" s="4"/>
      <c r="AJ56" s="4"/>
      <c r="AK56" s="4"/>
      <c r="AL56" s="4"/>
      <c r="AM56" s="4"/>
      <c r="AN56" s="4"/>
      <c r="AO56" s="4"/>
      <c r="AP56" s="4" t="s">
        <v>747</v>
      </c>
      <c r="AQ56" s="4" t="s">
        <v>64</v>
      </c>
      <c r="AR56" s="4"/>
      <c r="AS56" s="4"/>
      <c r="AT56" s="4"/>
      <c r="AU56" s="4"/>
      <c r="AV56" s="4"/>
      <c r="AW56" s="4"/>
      <c r="AX56" s="4"/>
      <c r="AY56" s="4"/>
      <c r="AZ56" s="4"/>
      <c r="BA56" s="1"/>
      <c r="BB56" s="1"/>
    </row>
    <row r="57" spans="1:54" ht="14.25" thickBot="1">
      <c r="A57" s="69" t="s">
        <v>707</v>
      </c>
      <c r="B57" s="17"/>
      <c r="C57" s="114"/>
      <c r="D57" s="70"/>
      <c r="E57" s="1"/>
      <c r="F57" s="1"/>
      <c r="G57" s="1"/>
      <c r="H57" s="1"/>
      <c r="I57" s="1"/>
      <c r="J57" s="1"/>
      <c r="K57" s="1"/>
      <c r="L57" s="1"/>
      <c r="M57" s="1"/>
      <c r="N57" s="1"/>
      <c r="O57" s="1"/>
      <c r="P57" s="1"/>
      <c r="Q57" s="1"/>
      <c r="R57" s="1"/>
      <c r="S57" s="1"/>
      <c r="T57" s="1"/>
      <c r="U57" s="1"/>
      <c r="V57" s="1"/>
      <c r="W57" s="1"/>
      <c r="X57" s="1"/>
      <c r="Y57" s="1"/>
      <c r="Z57" s="1"/>
      <c r="AA57" s="1"/>
      <c r="AB57" s="1"/>
      <c r="AC57" s="4"/>
      <c r="AD57" s="4" t="s">
        <v>606</v>
      </c>
      <c r="AE57" s="4"/>
      <c r="AF57" s="4"/>
      <c r="AG57" s="4"/>
      <c r="AH57" s="4"/>
      <c r="AI57" s="4"/>
      <c r="AJ57" s="4"/>
      <c r="AK57" s="4"/>
      <c r="AL57" s="4"/>
      <c r="AM57" s="4"/>
      <c r="AN57" s="4"/>
      <c r="AO57" s="4"/>
      <c r="AP57" s="4" t="s">
        <v>748</v>
      </c>
      <c r="AQ57" s="4" t="s">
        <v>65</v>
      </c>
      <c r="AR57" s="4"/>
      <c r="AS57" s="4"/>
      <c r="AT57" s="4"/>
      <c r="AU57" s="4"/>
      <c r="AV57" s="4"/>
      <c r="AW57" s="4"/>
      <c r="AX57" s="4"/>
      <c r="AY57" s="4"/>
      <c r="AZ57" s="4"/>
      <c r="BA57" s="1"/>
      <c r="BB57" s="1"/>
    </row>
    <row r="58" spans="1:54" ht="21.75" thickBot="1">
      <c r="A58" s="95" t="s">
        <v>710</v>
      </c>
      <c r="B58" s="75"/>
      <c r="C58" s="105"/>
      <c r="D58" s="300" t="s">
        <v>323</v>
      </c>
      <c r="E58" s="1"/>
      <c r="F58" s="1"/>
      <c r="G58" s="1"/>
      <c r="H58" s="1"/>
      <c r="I58" s="1"/>
      <c r="J58" s="1"/>
      <c r="K58" s="1"/>
      <c r="L58" s="1"/>
      <c r="M58" s="1"/>
      <c r="N58" s="1"/>
      <c r="O58" s="1"/>
      <c r="P58" s="1"/>
      <c r="Q58" s="1"/>
      <c r="R58" s="1"/>
      <c r="S58" s="1"/>
      <c r="T58" s="1"/>
      <c r="U58" s="1"/>
      <c r="V58" s="1"/>
      <c r="W58" s="1"/>
      <c r="X58" s="1"/>
      <c r="Y58" s="1"/>
      <c r="Z58" s="1"/>
      <c r="AA58" s="1"/>
      <c r="AB58" s="1"/>
      <c r="AC58" s="4"/>
      <c r="AD58" s="4" t="s">
        <v>607</v>
      </c>
      <c r="AE58" s="4"/>
      <c r="AF58" s="4"/>
      <c r="AG58" s="4"/>
      <c r="AH58" s="4"/>
      <c r="AI58" s="4"/>
      <c r="AJ58" s="4"/>
      <c r="AK58" s="4"/>
      <c r="AL58" s="4"/>
      <c r="AM58" s="4"/>
      <c r="AN58" s="4"/>
      <c r="AO58" s="4"/>
      <c r="AP58" s="4" t="s">
        <v>749</v>
      </c>
      <c r="AQ58" s="4"/>
      <c r="AR58" s="4"/>
      <c r="AS58" s="4"/>
      <c r="AT58" s="4"/>
      <c r="AU58" s="4"/>
      <c r="AV58" s="4"/>
      <c r="AW58" s="4"/>
      <c r="AX58" s="4"/>
      <c r="AY58" s="4"/>
      <c r="AZ58" s="4"/>
      <c r="BA58" s="1"/>
      <c r="BB58" s="1"/>
    </row>
    <row r="59" spans="1:54" ht="14.25" thickBot="1">
      <c r="A59" s="95" t="s">
        <v>711</v>
      </c>
      <c r="B59" s="75"/>
      <c r="C59" s="105"/>
      <c r="D59" s="103"/>
      <c r="E59" s="1"/>
      <c r="F59" s="1"/>
      <c r="G59" s="1"/>
      <c r="H59" s="1"/>
      <c r="I59" s="1"/>
      <c r="J59" s="1"/>
      <c r="K59" s="1"/>
      <c r="L59" s="1"/>
      <c r="M59" s="1"/>
      <c r="N59" s="1"/>
      <c r="O59" s="1"/>
      <c r="P59" s="1"/>
      <c r="Q59" s="1"/>
      <c r="R59" s="1"/>
      <c r="S59" s="1"/>
      <c r="T59" s="1"/>
      <c r="U59" s="1"/>
      <c r="V59" s="1"/>
      <c r="W59" s="1"/>
      <c r="X59" s="1"/>
      <c r="Y59" s="1"/>
      <c r="Z59" s="1"/>
      <c r="AA59" s="1"/>
      <c r="AB59" s="1"/>
      <c r="AC59" s="4"/>
      <c r="AD59" s="4" t="s">
        <v>608</v>
      </c>
      <c r="AE59" s="4"/>
      <c r="AF59" s="4"/>
      <c r="AG59" s="4"/>
      <c r="AH59" s="4"/>
      <c r="AI59" s="4"/>
      <c r="AJ59" s="4"/>
      <c r="AK59" s="4"/>
      <c r="AL59" s="4"/>
      <c r="AM59" s="4"/>
      <c r="AN59" s="4"/>
      <c r="AO59" s="4"/>
      <c r="AP59" s="4" t="s">
        <v>750</v>
      </c>
      <c r="AQ59" s="4" t="s">
        <v>66</v>
      </c>
      <c r="AR59" s="4"/>
      <c r="AS59" s="4"/>
      <c r="AT59" s="4"/>
      <c r="AU59" s="4"/>
      <c r="AV59" s="4"/>
      <c r="AW59" s="4"/>
      <c r="AX59" s="4"/>
      <c r="AY59" s="4"/>
      <c r="AZ59" s="4"/>
      <c r="BA59" s="1"/>
      <c r="BB59" s="1"/>
    </row>
    <row r="60" spans="1:54" ht="14.25" thickBot="1">
      <c r="A60" s="95" t="s">
        <v>716</v>
      </c>
      <c r="B60" s="75"/>
      <c r="C60" s="105"/>
      <c r="D60" s="103"/>
      <c r="E60" s="1"/>
      <c r="F60" s="1"/>
      <c r="G60" s="1"/>
      <c r="H60" s="1"/>
      <c r="I60" s="1"/>
      <c r="J60" s="1"/>
      <c r="K60" s="1"/>
      <c r="L60" s="1"/>
      <c r="M60" s="1"/>
      <c r="N60" s="1"/>
      <c r="O60" s="1"/>
      <c r="P60" s="1"/>
      <c r="Q60" s="1"/>
      <c r="R60" s="1"/>
      <c r="S60" s="1"/>
      <c r="T60" s="1"/>
      <c r="U60" s="1"/>
      <c r="V60" s="1"/>
      <c r="W60" s="1"/>
      <c r="X60" s="1"/>
      <c r="Y60" s="1"/>
      <c r="Z60" s="1"/>
      <c r="AA60" s="1"/>
      <c r="AB60" s="1"/>
      <c r="AC60" s="4"/>
      <c r="AD60" s="4" t="s">
        <v>609</v>
      </c>
      <c r="AE60" s="4"/>
      <c r="AF60" s="4"/>
      <c r="AG60" s="4"/>
      <c r="AH60" s="4"/>
      <c r="AI60" s="4"/>
      <c r="AJ60" s="4"/>
      <c r="AK60" s="4"/>
      <c r="AL60" s="4"/>
      <c r="AM60" s="4"/>
      <c r="AN60" s="4"/>
      <c r="AO60" s="4"/>
      <c r="AP60" s="4"/>
      <c r="AQ60" s="4" t="s">
        <v>67</v>
      </c>
      <c r="AR60" s="4"/>
      <c r="AS60" s="4"/>
      <c r="AT60" s="4"/>
      <c r="AU60" s="4"/>
      <c r="AV60" s="4"/>
      <c r="AW60" s="4"/>
      <c r="AX60" s="4"/>
      <c r="AY60" s="4"/>
      <c r="AZ60" s="4"/>
      <c r="BA60" s="1"/>
      <c r="BB60" s="1"/>
    </row>
    <row r="61" spans="1:54" ht="14.25" thickBot="1">
      <c r="A61" s="95" t="s">
        <v>714</v>
      </c>
      <c r="B61" s="75"/>
      <c r="C61" s="105"/>
      <c r="D61" s="103"/>
      <c r="E61" s="1"/>
      <c r="F61" s="1"/>
      <c r="G61" s="1"/>
      <c r="H61" s="1"/>
      <c r="I61" s="1"/>
      <c r="J61" s="1"/>
      <c r="K61" s="1"/>
      <c r="L61" s="1"/>
      <c r="M61" s="1"/>
      <c r="N61" s="1"/>
      <c r="O61" s="1"/>
      <c r="P61" s="1"/>
      <c r="Q61" s="1"/>
      <c r="R61" s="1"/>
      <c r="S61" s="1"/>
      <c r="T61" s="1"/>
      <c r="U61" s="1"/>
      <c r="V61" s="1"/>
      <c r="W61" s="1"/>
      <c r="X61" s="1"/>
      <c r="Y61" s="1"/>
      <c r="Z61" s="1"/>
      <c r="AA61" s="1"/>
      <c r="AB61" s="1"/>
      <c r="AC61" s="4"/>
      <c r="AD61" s="4" t="s">
        <v>610</v>
      </c>
      <c r="AE61" s="4"/>
      <c r="AF61" s="4"/>
      <c r="AG61" s="4"/>
      <c r="AH61" s="4"/>
      <c r="AI61" s="4"/>
      <c r="AJ61" s="4"/>
      <c r="AK61" s="4"/>
      <c r="AL61" s="4"/>
      <c r="AM61" s="4"/>
      <c r="AN61" s="4"/>
      <c r="AO61" s="4"/>
      <c r="AP61" s="4" t="s">
        <v>751</v>
      </c>
      <c r="AQ61" s="4" t="s">
        <v>392</v>
      </c>
      <c r="AR61" s="4"/>
      <c r="AS61" s="4"/>
      <c r="AT61" s="4"/>
      <c r="AU61" s="4"/>
      <c r="AV61" s="4"/>
      <c r="AW61" s="4"/>
      <c r="AX61" s="4"/>
      <c r="AY61" s="4"/>
      <c r="AZ61" s="4"/>
      <c r="BA61" s="1"/>
      <c r="BB61" s="1"/>
    </row>
    <row r="62" spans="1:54" ht="14.25" thickBot="1">
      <c r="A62" s="95" t="s">
        <v>727</v>
      </c>
      <c r="B62" s="75"/>
      <c r="C62" s="105"/>
      <c r="D62" s="103"/>
      <c r="E62" s="1"/>
      <c r="F62" s="1"/>
      <c r="G62" s="1"/>
      <c r="H62" s="1"/>
      <c r="I62" s="1"/>
      <c r="J62" s="1"/>
      <c r="K62" s="1"/>
      <c r="L62" s="1"/>
      <c r="M62" s="1"/>
      <c r="N62" s="1"/>
      <c r="O62" s="1"/>
      <c r="P62" s="1"/>
      <c r="Q62" s="1"/>
      <c r="R62" s="1"/>
      <c r="S62" s="1"/>
      <c r="T62" s="1"/>
      <c r="U62" s="1"/>
      <c r="V62" s="1"/>
      <c r="W62" s="1"/>
      <c r="X62" s="1"/>
      <c r="Y62" s="1"/>
      <c r="Z62" s="1"/>
      <c r="AA62" s="1"/>
      <c r="AB62" s="1"/>
      <c r="AC62" s="4"/>
      <c r="AD62" s="4" t="s">
        <v>611</v>
      </c>
      <c r="AE62" s="4"/>
      <c r="AF62" s="4"/>
      <c r="AG62" s="4"/>
      <c r="AH62" s="4"/>
      <c r="AI62" s="4"/>
      <c r="AJ62" s="4"/>
      <c r="AK62" s="4"/>
      <c r="AL62" s="4"/>
      <c r="AM62" s="4"/>
      <c r="AN62" s="4"/>
      <c r="AO62" s="4"/>
      <c r="AP62" s="4" t="s">
        <v>768</v>
      </c>
      <c r="AQ62" s="4"/>
      <c r="AR62" s="4"/>
      <c r="AS62" s="4"/>
      <c r="AT62" s="4"/>
      <c r="AU62" s="4"/>
      <c r="AV62" s="4"/>
      <c r="AW62" s="4"/>
      <c r="AX62" s="4"/>
      <c r="AY62" s="4"/>
      <c r="AZ62" s="4"/>
      <c r="BA62" s="1"/>
      <c r="BB62" s="1"/>
    </row>
    <row r="63" spans="1:54" ht="14.25" thickBot="1">
      <c r="A63" s="95" t="s">
        <v>728</v>
      </c>
      <c r="B63" s="75"/>
      <c r="C63" s="105"/>
      <c r="D63" s="103"/>
      <c r="E63" s="1"/>
      <c r="F63" s="1"/>
      <c r="G63" s="1"/>
      <c r="H63" s="1"/>
      <c r="I63" s="1"/>
      <c r="J63" s="1"/>
      <c r="K63" s="1"/>
      <c r="L63" s="1"/>
      <c r="M63" s="1"/>
      <c r="N63" s="1"/>
      <c r="O63" s="1"/>
      <c r="P63" s="1"/>
      <c r="Q63" s="1"/>
      <c r="R63" s="1"/>
      <c r="S63" s="1"/>
      <c r="T63" s="1"/>
      <c r="U63" s="1"/>
      <c r="V63" s="1"/>
      <c r="W63" s="1"/>
      <c r="X63" s="1"/>
      <c r="Y63" s="1"/>
      <c r="Z63" s="1"/>
      <c r="AA63" s="1"/>
      <c r="AB63" s="1"/>
      <c r="AC63" s="4"/>
      <c r="AD63" s="4" t="s">
        <v>612</v>
      </c>
      <c r="AE63" s="4"/>
      <c r="AF63" s="4"/>
      <c r="AG63" s="4"/>
      <c r="AH63" s="4"/>
      <c r="AI63" s="4"/>
      <c r="AJ63" s="4"/>
      <c r="AK63" s="4"/>
      <c r="AL63" s="4"/>
      <c r="AM63" s="4"/>
      <c r="AN63" s="4"/>
      <c r="AO63" s="4"/>
      <c r="AP63" s="4" t="s">
        <v>752</v>
      </c>
      <c r="AQ63" s="4"/>
      <c r="AR63" s="4"/>
      <c r="AS63" s="4"/>
      <c r="AT63" s="4"/>
      <c r="AU63" s="4"/>
      <c r="AV63" s="4"/>
      <c r="AW63" s="4"/>
      <c r="AX63" s="4"/>
      <c r="AY63" s="4"/>
      <c r="AZ63" s="4"/>
      <c r="BA63" s="1"/>
      <c r="BB63" s="1"/>
    </row>
    <row r="64" spans="1:54" ht="14.25" thickBot="1">
      <c r="A64" s="95" t="s">
        <v>729</v>
      </c>
      <c r="B64" s="75"/>
      <c r="C64" s="105"/>
      <c r="D64" s="103"/>
      <c r="E64" s="1"/>
      <c r="F64" s="1"/>
      <c r="G64" s="1"/>
      <c r="H64" s="1"/>
      <c r="I64" s="1"/>
      <c r="J64" s="1"/>
      <c r="K64" s="1"/>
      <c r="L64" s="1"/>
      <c r="M64" s="1"/>
      <c r="N64" s="1"/>
      <c r="O64" s="1"/>
      <c r="P64" s="1"/>
      <c r="Q64" s="1"/>
      <c r="R64" s="1"/>
      <c r="S64" s="1"/>
      <c r="T64" s="1"/>
      <c r="U64" s="1"/>
      <c r="V64" s="1"/>
      <c r="W64" s="1"/>
      <c r="X64" s="1"/>
      <c r="Y64" s="1"/>
      <c r="Z64" s="1"/>
      <c r="AA64" s="1"/>
      <c r="AB64" s="1"/>
      <c r="AC64" s="4"/>
      <c r="AD64" s="4" t="s">
        <v>613</v>
      </c>
      <c r="AE64" s="4"/>
      <c r="AF64" s="4"/>
      <c r="AG64" s="4"/>
      <c r="AH64" s="4"/>
      <c r="AI64" s="4"/>
      <c r="AJ64" s="4"/>
      <c r="AK64" s="4"/>
      <c r="AL64" s="4"/>
      <c r="AM64" s="4"/>
      <c r="AN64" s="4"/>
      <c r="AO64" s="4"/>
      <c r="AP64" s="4" t="s">
        <v>744</v>
      </c>
      <c r="AQ64" s="4"/>
      <c r="AR64" s="4"/>
      <c r="AS64" s="4"/>
      <c r="AT64" s="4"/>
      <c r="AU64" s="4"/>
      <c r="AV64" s="4"/>
      <c r="AW64" s="4"/>
      <c r="AX64" s="4"/>
      <c r="AY64" s="4"/>
      <c r="AZ64" s="4"/>
      <c r="BA64" s="1"/>
      <c r="BB64" s="1"/>
    </row>
    <row r="65" spans="1:54" ht="13.5">
      <c r="A65" s="57" t="s">
        <v>158</v>
      </c>
      <c r="B65" s="12"/>
      <c r="C65" s="1"/>
      <c r="D65" s="1"/>
      <c r="E65" s="1"/>
      <c r="F65" s="1"/>
      <c r="G65" s="1"/>
      <c r="H65" s="1"/>
      <c r="I65" s="1"/>
      <c r="J65" s="1"/>
      <c r="K65" s="1"/>
      <c r="L65" s="1"/>
      <c r="M65" s="1"/>
      <c r="N65" s="1"/>
      <c r="O65" s="1"/>
      <c r="P65" s="1"/>
      <c r="Q65" s="1"/>
      <c r="R65" s="1"/>
      <c r="S65" s="1"/>
      <c r="T65" s="1"/>
      <c r="U65" s="1"/>
      <c r="V65" s="1"/>
      <c r="W65" s="1"/>
      <c r="X65" s="1"/>
      <c r="Y65" s="1"/>
      <c r="Z65" s="1"/>
      <c r="AA65" s="1"/>
      <c r="AB65" s="1"/>
      <c r="AC65" s="4"/>
      <c r="AD65" s="4" t="s">
        <v>683</v>
      </c>
      <c r="AE65" s="4"/>
      <c r="AF65" s="4"/>
      <c r="AG65" s="4"/>
      <c r="AH65" s="4"/>
      <c r="AI65" s="4"/>
      <c r="AJ65" s="4"/>
      <c r="AK65" s="4"/>
      <c r="AL65" s="4"/>
      <c r="AM65" s="4"/>
      <c r="AN65" s="4"/>
      <c r="AO65" s="4"/>
      <c r="AP65" s="4" t="s">
        <v>770</v>
      </c>
      <c r="AQ65" s="4"/>
      <c r="AR65" s="4"/>
      <c r="AS65" s="4"/>
      <c r="AT65" s="4"/>
      <c r="AU65" s="4"/>
      <c r="AV65" s="4"/>
      <c r="AW65" s="4"/>
      <c r="AX65" s="4"/>
      <c r="AY65" s="4"/>
      <c r="AZ65" s="4"/>
      <c r="BA65" s="1"/>
      <c r="BB65" s="1"/>
    </row>
    <row r="66" spans="1:54" ht="14.25" thickBot="1">
      <c r="A66" s="85" t="s">
        <v>159</v>
      </c>
      <c r="B66" s="78"/>
      <c r="C66" s="115" t="s">
        <v>160</v>
      </c>
      <c r="D66" s="306" t="s">
        <v>311</v>
      </c>
      <c r="E66" s="1"/>
      <c r="F66" s="1"/>
      <c r="G66" s="1"/>
      <c r="H66" s="1"/>
      <c r="I66" s="1"/>
      <c r="J66" s="1"/>
      <c r="K66" s="1"/>
      <c r="L66" s="1"/>
      <c r="M66" s="1"/>
      <c r="N66" s="1"/>
      <c r="O66" s="1"/>
      <c r="P66" s="1"/>
      <c r="Q66" s="1"/>
      <c r="R66" s="1"/>
      <c r="S66" s="1"/>
      <c r="T66" s="1"/>
      <c r="U66" s="1"/>
      <c r="V66" s="1"/>
      <c r="W66" s="1"/>
      <c r="X66" s="1"/>
      <c r="Y66" s="1"/>
      <c r="Z66" s="1"/>
      <c r="AA66" s="1"/>
      <c r="AB66" s="1"/>
      <c r="AC66" s="4"/>
      <c r="AD66" s="4" t="s">
        <v>684</v>
      </c>
      <c r="AE66" s="4"/>
      <c r="AF66" s="4"/>
      <c r="AG66" s="4"/>
      <c r="AH66" s="4"/>
      <c r="AI66" s="4"/>
      <c r="AJ66" s="4"/>
      <c r="AK66" s="4"/>
      <c r="AL66" s="4"/>
      <c r="AM66" s="4"/>
      <c r="AN66" s="4"/>
      <c r="AO66" s="4"/>
      <c r="AP66" s="4"/>
      <c r="AQ66" s="4"/>
      <c r="AR66" s="4"/>
      <c r="AS66" s="4"/>
      <c r="AT66" s="4"/>
      <c r="AU66" s="4"/>
      <c r="AV66" s="4"/>
      <c r="AW66" s="4"/>
      <c r="AX66" s="4"/>
      <c r="AY66" s="4"/>
      <c r="AZ66" s="4"/>
      <c r="BA66" s="1"/>
      <c r="BB66" s="1"/>
    </row>
    <row r="67" spans="1:54" ht="14.25" thickBot="1">
      <c r="A67" s="95" t="s">
        <v>499</v>
      </c>
      <c r="B67" s="75"/>
      <c r="C67" s="105"/>
      <c r="D67" s="215"/>
      <c r="E67" s="1"/>
      <c r="F67" s="1"/>
      <c r="G67" s="1"/>
      <c r="H67" s="1"/>
      <c r="I67" s="1"/>
      <c r="J67" s="1"/>
      <c r="K67" s="1"/>
      <c r="L67" s="1"/>
      <c r="M67" s="1"/>
      <c r="N67" s="1"/>
      <c r="O67" s="1"/>
      <c r="P67" s="1"/>
      <c r="Q67" s="1"/>
      <c r="R67" s="1"/>
      <c r="S67" s="1"/>
      <c r="T67" s="1"/>
      <c r="U67" s="1"/>
      <c r="V67" s="1"/>
      <c r="W67" s="1"/>
      <c r="X67" s="1"/>
      <c r="Y67" s="1"/>
      <c r="Z67" s="1"/>
      <c r="AA67" s="1"/>
      <c r="AB67" s="1"/>
      <c r="AC67" s="4" t="s">
        <v>264</v>
      </c>
      <c r="AD67" s="4" t="s">
        <v>266</v>
      </c>
      <c r="AE67" s="4"/>
      <c r="AF67" s="4"/>
      <c r="AG67" s="4"/>
      <c r="AH67" s="4"/>
      <c r="AI67" s="4"/>
      <c r="AJ67" s="4"/>
      <c r="AK67" s="4"/>
      <c r="AL67" s="4"/>
      <c r="AM67" s="4"/>
      <c r="AN67" s="4"/>
      <c r="AO67" s="4"/>
      <c r="AP67" s="4" t="s">
        <v>100</v>
      </c>
      <c r="AQ67" s="4"/>
      <c r="AR67" s="4"/>
      <c r="AS67" s="4"/>
      <c r="AT67" s="4"/>
      <c r="AU67" s="4"/>
      <c r="AV67" s="4"/>
      <c r="AW67" s="4"/>
      <c r="AX67" s="4"/>
      <c r="AY67" s="4"/>
      <c r="AZ67" s="4"/>
      <c r="BA67" s="1"/>
      <c r="BB67" s="1"/>
    </row>
    <row r="68" spans="1:54" ht="14.25" thickBot="1">
      <c r="A68" s="69" t="s">
        <v>754</v>
      </c>
      <c r="B68" s="110"/>
      <c r="C68" s="69"/>
      <c r="D68" s="231"/>
      <c r="E68" s="1"/>
      <c r="F68" s="1"/>
      <c r="G68" s="1"/>
      <c r="H68" s="1"/>
      <c r="I68" s="1"/>
      <c r="J68" s="1"/>
      <c r="K68" s="1"/>
      <c r="L68" s="1"/>
      <c r="M68" s="1"/>
      <c r="N68" s="1"/>
      <c r="O68" s="1"/>
      <c r="P68" s="1"/>
      <c r="Q68" s="1"/>
      <c r="R68" s="1"/>
      <c r="S68" s="1"/>
      <c r="T68" s="1"/>
      <c r="U68" s="1"/>
      <c r="V68" s="1"/>
      <c r="W68" s="1"/>
      <c r="X68" s="1"/>
      <c r="Y68" s="1"/>
      <c r="Z68" s="1"/>
      <c r="AA68" s="1"/>
      <c r="AB68" s="1"/>
      <c r="AC68" s="4"/>
      <c r="AD68" s="4" t="s">
        <v>152</v>
      </c>
      <c r="AE68" s="4"/>
      <c r="AF68" s="4"/>
      <c r="AG68" s="4"/>
      <c r="AH68" s="4"/>
      <c r="AI68" s="4"/>
      <c r="AJ68" s="4"/>
      <c r="AK68" s="4"/>
      <c r="AL68" s="4"/>
      <c r="AM68" s="4"/>
      <c r="AN68" s="4"/>
      <c r="AO68" s="4"/>
      <c r="AP68" s="4" t="s">
        <v>731</v>
      </c>
      <c r="AQ68" s="4"/>
      <c r="AR68" s="4"/>
      <c r="AS68" s="4"/>
      <c r="AT68" s="4"/>
      <c r="AU68" s="4"/>
      <c r="AV68" s="4"/>
      <c r="AW68" s="4"/>
      <c r="AX68" s="4"/>
      <c r="AY68" s="4"/>
      <c r="AZ68" s="4"/>
      <c r="BA68" s="1"/>
      <c r="BB68" s="1"/>
    </row>
    <row r="69" spans="1:54" ht="14.25" thickBot="1">
      <c r="A69" s="95" t="s">
        <v>755</v>
      </c>
      <c r="B69" s="75"/>
      <c r="C69" s="105"/>
      <c r="D69" s="215"/>
      <c r="E69" s="1"/>
      <c r="F69" s="1"/>
      <c r="G69" s="1"/>
      <c r="H69" s="1"/>
      <c r="I69" s="1"/>
      <c r="J69" s="1"/>
      <c r="K69" s="1"/>
      <c r="L69" s="1"/>
      <c r="M69" s="1"/>
      <c r="N69" s="1"/>
      <c r="O69" s="1"/>
      <c r="P69" s="1"/>
      <c r="Q69" s="1"/>
      <c r="R69" s="1"/>
      <c r="S69" s="1"/>
      <c r="T69" s="1"/>
      <c r="U69" s="1"/>
      <c r="V69" s="1"/>
      <c r="W69" s="1"/>
      <c r="X69" s="1"/>
      <c r="Y69" s="1"/>
      <c r="Z69" s="1"/>
      <c r="AA69" s="1"/>
      <c r="AB69" s="1"/>
      <c r="AC69" s="4"/>
      <c r="AD69" s="4" t="s">
        <v>324</v>
      </c>
      <c r="AE69" s="4"/>
      <c r="AF69" s="4"/>
      <c r="AG69" s="4"/>
      <c r="AH69" s="4"/>
      <c r="AI69" s="4"/>
      <c r="AJ69" s="4"/>
      <c r="AK69" s="4"/>
      <c r="AL69" s="4"/>
      <c r="AM69" s="4"/>
      <c r="AN69" s="4"/>
      <c r="AO69" s="4"/>
      <c r="AP69" s="4" t="s">
        <v>692</v>
      </c>
      <c r="AQ69" s="4"/>
      <c r="AR69" s="4"/>
      <c r="AS69" s="4"/>
      <c r="AT69" s="4"/>
      <c r="AU69" s="4"/>
      <c r="AV69" s="4"/>
      <c r="AW69" s="4"/>
      <c r="AX69" s="4"/>
      <c r="AY69" s="4"/>
      <c r="AZ69" s="4"/>
      <c r="BA69" s="1"/>
      <c r="BB69" s="1"/>
    </row>
    <row r="70" spans="1:54" ht="14.25" thickBot="1">
      <c r="A70" s="95" t="s">
        <v>756</v>
      </c>
      <c r="B70" s="75"/>
      <c r="C70" s="105"/>
      <c r="D70" s="215"/>
      <c r="E70" s="1"/>
      <c r="F70" s="1"/>
      <c r="G70" s="1"/>
      <c r="H70" s="1"/>
      <c r="I70" s="1"/>
      <c r="J70" s="1"/>
      <c r="K70" s="1"/>
      <c r="L70" s="1"/>
      <c r="M70" s="1"/>
      <c r="N70" s="1"/>
      <c r="O70" s="1"/>
      <c r="P70" s="1"/>
      <c r="Q70" s="1"/>
      <c r="R70" s="1"/>
      <c r="S70" s="1"/>
      <c r="T70" s="1"/>
      <c r="U70" s="1"/>
      <c r="V70" s="1"/>
      <c r="W70" s="1"/>
      <c r="X70" s="1"/>
      <c r="Y70" s="1"/>
      <c r="Z70" s="1"/>
      <c r="AA70" s="1"/>
      <c r="AB70" s="1"/>
      <c r="AC70" s="4"/>
      <c r="AD70" s="4" t="s">
        <v>267</v>
      </c>
      <c r="AE70" s="4"/>
      <c r="AF70" s="4"/>
      <c r="AG70" s="4"/>
      <c r="AH70" s="4"/>
      <c r="AI70" s="4"/>
      <c r="AJ70" s="4"/>
      <c r="AK70" s="4"/>
      <c r="AL70" s="4"/>
      <c r="AM70" s="4"/>
      <c r="AN70" s="4"/>
      <c r="AO70" s="4"/>
      <c r="AP70" s="4" t="s">
        <v>199</v>
      </c>
      <c r="AQ70" s="4"/>
      <c r="AR70" s="4"/>
      <c r="AS70" s="4"/>
      <c r="AT70" s="4"/>
      <c r="AU70" s="4"/>
      <c r="AV70" s="4"/>
      <c r="AW70" s="4"/>
      <c r="AX70" s="4"/>
      <c r="AY70" s="4"/>
      <c r="AZ70" s="4"/>
      <c r="BA70" s="1"/>
      <c r="BB70" s="1"/>
    </row>
    <row r="71" spans="1:54" ht="14.25" thickBot="1">
      <c r="A71" s="95" t="s">
        <v>757</v>
      </c>
      <c r="B71" s="75"/>
      <c r="C71" s="105"/>
      <c r="D71" s="215"/>
      <c r="E71" s="1"/>
      <c r="F71" s="1"/>
      <c r="G71" s="1"/>
      <c r="H71" s="1"/>
      <c r="I71" s="1"/>
      <c r="J71" s="1"/>
      <c r="K71" s="1"/>
      <c r="L71" s="1"/>
      <c r="M71" s="1"/>
      <c r="N71" s="1"/>
      <c r="O71" s="1"/>
      <c r="P71" s="1"/>
      <c r="Q71" s="1"/>
      <c r="R71" s="1"/>
      <c r="S71" s="1"/>
      <c r="T71" s="1"/>
      <c r="U71" s="1"/>
      <c r="V71" s="1"/>
      <c r="W71" s="1"/>
      <c r="X71" s="1"/>
      <c r="Y71" s="1"/>
      <c r="Z71" s="1"/>
      <c r="AA71" s="1"/>
      <c r="AB71" s="1"/>
      <c r="AC71" s="4"/>
      <c r="AD71" s="4" t="s">
        <v>172</v>
      </c>
      <c r="AE71" s="4"/>
      <c r="AF71" s="4"/>
      <c r="AG71" s="4"/>
      <c r="AH71" s="4"/>
      <c r="AI71" s="4"/>
      <c r="AJ71" s="4"/>
      <c r="AK71" s="4"/>
      <c r="AL71" s="4"/>
      <c r="AM71" s="4"/>
      <c r="AN71" s="4"/>
      <c r="AO71" s="4"/>
      <c r="AP71" s="4"/>
      <c r="AQ71" s="4"/>
      <c r="AR71" s="4"/>
      <c r="AS71" s="4"/>
      <c r="AT71" s="4"/>
      <c r="AU71" s="4"/>
      <c r="AV71" s="4"/>
      <c r="AW71" s="4"/>
      <c r="AX71" s="4"/>
      <c r="AY71" s="4"/>
      <c r="AZ71" s="4"/>
      <c r="BA71" s="1"/>
      <c r="BB71" s="1"/>
    </row>
    <row r="72" spans="1:54" ht="14.25" thickBot="1">
      <c r="A72" s="95" t="s">
        <v>569</v>
      </c>
      <c r="B72" s="75"/>
      <c r="C72" s="105"/>
      <c r="D72" s="215"/>
      <c r="E72" s="1"/>
      <c r="F72" s="1"/>
      <c r="G72" s="1"/>
      <c r="H72" s="1"/>
      <c r="I72" s="1"/>
      <c r="J72" s="1"/>
      <c r="K72" s="1"/>
      <c r="L72" s="1"/>
      <c r="M72" s="1"/>
      <c r="N72" s="1"/>
      <c r="O72" s="1"/>
      <c r="P72" s="1"/>
      <c r="Q72" s="1"/>
      <c r="R72" s="1"/>
      <c r="S72" s="1"/>
      <c r="T72" s="1"/>
      <c r="U72" s="1"/>
      <c r="V72" s="1"/>
      <c r="W72" s="1"/>
      <c r="X72" s="1"/>
      <c r="Y72" s="1"/>
      <c r="Z72" s="1"/>
      <c r="AA72" s="1"/>
      <c r="AB72" s="1"/>
      <c r="AC72" s="4"/>
      <c r="AD72" s="4"/>
      <c r="AE72" s="4"/>
      <c r="AF72" s="4"/>
      <c r="AG72" s="4"/>
      <c r="AH72" s="4"/>
      <c r="AI72" s="4"/>
      <c r="AJ72" s="4"/>
      <c r="AK72" s="4"/>
      <c r="AL72" s="4"/>
      <c r="AM72" s="4"/>
      <c r="AN72" s="4"/>
      <c r="AO72" s="4"/>
      <c r="AP72" s="4"/>
      <c r="AQ72" s="4"/>
      <c r="AR72" s="4"/>
      <c r="AS72" s="4"/>
      <c r="AT72" s="4"/>
      <c r="AU72" s="4"/>
      <c r="AV72" s="4"/>
      <c r="AW72" s="4"/>
      <c r="AX72" s="4"/>
      <c r="AY72" s="4"/>
      <c r="AZ72" s="4"/>
      <c r="BA72" s="1"/>
      <c r="BB72" s="1"/>
    </row>
    <row r="73" spans="1:54" ht="24.75" thickBot="1">
      <c r="A73" s="95" t="s">
        <v>758</v>
      </c>
      <c r="B73" s="116" t="s">
        <v>200</v>
      </c>
      <c r="C73" s="105"/>
      <c r="D73" s="215"/>
      <c r="E73" s="1"/>
      <c r="F73" s="1"/>
      <c r="G73" s="1"/>
      <c r="H73" s="1"/>
      <c r="I73" s="1"/>
      <c r="J73" s="1"/>
      <c r="K73" s="1"/>
      <c r="L73" s="1"/>
      <c r="M73" s="1"/>
      <c r="N73" s="1"/>
      <c r="O73" s="1"/>
      <c r="P73" s="1"/>
      <c r="Q73" s="1"/>
      <c r="R73" s="1"/>
      <c r="S73" s="1"/>
      <c r="T73" s="1"/>
      <c r="U73" s="1"/>
      <c r="V73" s="1"/>
      <c r="W73" s="1"/>
      <c r="X73" s="1"/>
      <c r="Y73" s="1"/>
      <c r="Z73" s="1"/>
      <c r="AA73" s="1"/>
      <c r="AB73" s="1"/>
      <c r="AC73" s="4"/>
      <c r="AD73" s="4"/>
      <c r="AE73" s="4"/>
      <c r="AF73" s="4"/>
      <c r="AG73" s="4"/>
      <c r="AH73" s="4"/>
      <c r="AI73" s="4"/>
      <c r="AJ73" s="4"/>
      <c r="AK73" s="4"/>
      <c r="AL73" s="4"/>
      <c r="AM73" s="4"/>
      <c r="AN73" s="4"/>
      <c r="AO73" s="4"/>
      <c r="AP73" s="4"/>
      <c r="AQ73" s="4"/>
      <c r="AR73" s="4"/>
      <c r="AS73" s="4"/>
      <c r="AT73" s="4"/>
      <c r="AU73" s="4"/>
      <c r="AV73" s="4"/>
      <c r="AW73" s="4"/>
      <c r="AX73" s="4"/>
      <c r="AY73" s="4"/>
      <c r="AZ73" s="4"/>
      <c r="BA73" s="1"/>
      <c r="BB73" s="1"/>
    </row>
    <row r="74" spans="1:54" ht="14.25" thickBot="1">
      <c r="A74" s="95" t="s">
        <v>198</v>
      </c>
      <c r="B74" s="118"/>
      <c r="C74" s="117"/>
      <c r="D74" s="215"/>
      <c r="E74" s="1"/>
      <c r="F74" s="1"/>
      <c r="G74" s="1"/>
      <c r="H74" s="1"/>
      <c r="I74" s="1"/>
      <c r="J74" s="1"/>
      <c r="K74" s="1"/>
      <c r="L74" s="1"/>
      <c r="M74" s="1"/>
      <c r="N74" s="1"/>
      <c r="O74" s="1"/>
      <c r="P74" s="1"/>
      <c r="Q74" s="1"/>
      <c r="R74" s="1"/>
      <c r="S74" s="1"/>
      <c r="T74" s="1"/>
      <c r="U74" s="1"/>
      <c r="V74" s="1"/>
      <c r="W74" s="1"/>
      <c r="X74" s="1"/>
      <c r="Y74" s="1"/>
      <c r="Z74" s="1"/>
      <c r="AA74" s="1"/>
      <c r="AB74" s="1"/>
      <c r="AC74" s="4"/>
      <c r="AD74" s="4" t="s">
        <v>71</v>
      </c>
      <c r="AE74" s="4" t="s">
        <v>119</v>
      </c>
      <c r="AF74" s="4"/>
      <c r="AG74" s="4"/>
      <c r="AH74" s="4"/>
      <c r="AI74" s="4"/>
      <c r="AJ74" s="4"/>
      <c r="AK74" s="4"/>
      <c r="AL74" s="4"/>
      <c r="AM74" s="4"/>
      <c r="AN74" s="4"/>
      <c r="AO74" s="4"/>
      <c r="AP74" s="4"/>
      <c r="AQ74" s="4"/>
      <c r="AR74" s="4"/>
      <c r="AS74" s="4"/>
      <c r="AT74" s="4"/>
      <c r="AU74" s="4"/>
      <c r="AV74" s="4"/>
      <c r="AW74" s="4"/>
      <c r="AX74" s="4"/>
      <c r="AY74" s="4"/>
      <c r="AZ74" s="4"/>
      <c r="BA74" s="1"/>
      <c r="BB74" s="1"/>
    </row>
    <row r="75" spans="1:54" ht="14.25" thickBot="1">
      <c r="A75" s="95" t="s">
        <v>759</v>
      </c>
      <c r="B75" s="118"/>
      <c r="C75" s="117"/>
      <c r="D75" s="215"/>
      <c r="E75" s="1"/>
      <c r="F75" s="1"/>
      <c r="G75" s="1"/>
      <c r="H75" s="1"/>
      <c r="I75" s="1"/>
      <c r="J75" s="1"/>
      <c r="K75" s="1"/>
      <c r="L75" s="1"/>
      <c r="M75" s="1"/>
      <c r="N75" s="1"/>
      <c r="O75" s="1"/>
      <c r="P75" s="1"/>
      <c r="Q75" s="1"/>
      <c r="R75" s="1"/>
      <c r="S75" s="1"/>
      <c r="T75" s="1"/>
      <c r="U75" s="1"/>
      <c r="V75" s="1"/>
      <c r="W75" s="1"/>
      <c r="X75" s="1"/>
      <c r="Y75" s="1"/>
      <c r="Z75" s="1"/>
      <c r="AA75" s="1"/>
      <c r="AB75" s="1"/>
      <c r="AC75" s="4"/>
      <c r="AD75" s="4" t="s">
        <v>282</v>
      </c>
      <c r="AE75" s="4" t="s">
        <v>282</v>
      </c>
      <c r="AF75" s="4"/>
      <c r="AG75" s="4"/>
      <c r="AH75" s="4"/>
      <c r="AI75" s="4"/>
      <c r="AJ75" s="4"/>
      <c r="AK75" s="4"/>
      <c r="AL75" s="4"/>
      <c r="AM75" s="4"/>
      <c r="AN75" s="4"/>
      <c r="AO75" s="4"/>
      <c r="AP75" s="4"/>
      <c r="AQ75" s="4"/>
      <c r="AR75" s="4"/>
      <c r="AS75" s="4"/>
      <c r="AT75" s="4"/>
      <c r="AU75" s="4"/>
      <c r="AV75" s="4"/>
      <c r="AW75" s="4"/>
      <c r="AX75" s="4"/>
      <c r="AY75" s="4"/>
      <c r="AZ75" s="4"/>
      <c r="BA75" s="1"/>
      <c r="BB75" s="1"/>
    </row>
    <row r="76" spans="1:54" ht="14.25" thickBot="1">
      <c r="A76" s="95" t="s">
        <v>760</v>
      </c>
      <c r="B76" s="118"/>
      <c r="C76" s="117"/>
      <c r="D76" s="215"/>
      <c r="E76" s="1"/>
      <c r="F76" s="1"/>
      <c r="G76" s="1"/>
      <c r="H76" s="1"/>
      <c r="I76" s="1"/>
      <c r="J76" s="1"/>
      <c r="K76" s="1"/>
      <c r="L76" s="1"/>
      <c r="M76" s="1"/>
      <c r="N76" s="1"/>
      <c r="O76" s="1"/>
      <c r="P76" s="1"/>
      <c r="Q76" s="1"/>
      <c r="R76" s="1"/>
      <c r="S76" s="1"/>
      <c r="T76" s="1"/>
      <c r="U76" s="1"/>
      <c r="V76" s="1"/>
      <c r="W76" s="1"/>
      <c r="X76" s="1"/>
      <c r="Y76" s="1"/>
      <c r="Z76" s="1"/>
      <c r="AA76" s="1"/>
      <c r="AB76" s="1"/>
      <c r="AC76" s="4"/>
      <c r="AD76" s="4" t="s">
        <v>547</v>
      </c>
      <c r="AE76" s="4" t="s">
        <v>121</v>
      </c>
      <c r="AF76" s="4"/>
      <c r="AG76" s="4"/>
      <c r="AH76" s="4"/>
      <c r="AI76" s="4"/>
      <c r="AJ76" s="4"/>
      <c r="AK76" s="4"/>
      <c r="AL76" s="4"/>
      <c r="AM76" s="4"/>
      <c r="AN76" s="4"/>
      <c r="AO76" s="4"/>
      <c r="AP76" s="4"/>
      <c r="AQ76" s="4"/>
      <c r="AR76" s="4"/>
      <c r="AS76" s="4"/>
      <c r="AT76" s="4"/>
      <c r="AU76" s="4"/>
      <c r="AV76" s="4"/>
      <c r="AW76" s="4"/>
      <c r="AX76" s="4"/>
      <c r="AY76" s="4"/>
      <c r="AZ76" s="4"/>
      <c r="BA76" s="1"/>
      <c r="BB76" s="1"/>
    </row>
    <row r="77" spans="1:54" ht="14.25" thickBot="1">
      <c r="A77" s="95" t="s">
        <v>75</v>
      </c>
      <c r="B77" s="75"/>
      <c r="C77" s="105"/>
      <c r="D77" s="215"/>
      <c r="E77" s="1"/>
      <c r="F77" s="1"/>
      <c r="G77" s="1"/>
      <c r="H77" s="1"/>
      <c r="I77" s="1"/>
      <c r="J77" s="1"/>
      <c r="K77" s="1"/>
      <c r="L77" s="1"/>
      <c r="M77" s="1"/>
      <c r="N77" s="1"/>
      <c r="O77" s="1"/>
      <c r="P77" s="1"/>
      <c r="Q77" s="1"/>
      <c r="R77" s="1"/>
      <c r="S77" s="1"/>
      <c r="T77" s="1"/>
      <c r="U77" s="1"/>
      <c r="V77" s="1"/>
      <c r="W77" s="1"/>
      <c r="X77" s="1"/>
      <c r="Y77" s="1"/>
      <c r="Z77" s="1"/>
      <c r="AA77" s="1"/>
      <c r="AB77" s="1"/>
      <c r="AC77" s="4"/>
      <c r="AD77" s="4" t="s">
        <v>548</v>
      </c>
      <c r="AE77" s="4" t="s">
        <v>120</v>
      </c>
      <c r="AF77" s="4"/>
      <c r="AG77" s="4"/>
      <c r="AH77" s="4"/>
      <c r="AI77" s="4"/>
      <c r="AJ77" s="4"/>
      <c r="AK77" s="4"/>
      <c r="AL77" s="4"/>
      <c r="AM77" s="4"/>
      <c r="AN77" s="4"/>
      <c r="AO77" s="4"/>
      <c r="AP77" s="4"/>
      <c r="AQ77" s="4"/>
      <c r="AR77" s="4"/>
      <c r="AS77" s="4"/>
      <c r="AT77" s="4"/>
      <c r="AU77" s="4"/>
      <c r="AV77" s="4"/>
      <c r="AW77" s="4"/>
      <c r="AX77" s="4"/>
      <c r="AY77" s="4"/>
      <c r="AZ77" s="4"/>
      <c r="BA77" s="1"/>
      <c r="BB77" s="1"/>
    </row>
    <row r="78" spans="1:54" ht="14.25" thickBot="1">
      <c r="A78" s="95" t="s">
        <v>761</v>
      </c>
      <c r="B78" s="75"/>
      <c r="C78" s="105"/>
      <c r="D78" s="215"/>
      <c r="E78" s="1"/>
      <c r="F78" s="1"/>
      <c r="G78" s="1"/>
      <c r="H78" s="1"/>
      <c r="I78" s="1"/>
      <c r="J78" s="1"/>
      <c r="K78" s="1"/>
      <c r="L78" s="1"/>
      <c r="M78" s="1"/>
      <c r="N78" s="1"/>
      <c r="O78" s="1"/>
      <c r="P78" s="1"/>
      <c r="Q78" s="1"/>
      <c r="R78" s="1"/>
      <c r="S78" s="1"/>
      <c r="T78" s="1"/>
      <c r="U78" s="1"/>
      <c r="V78" s="1"/>
      <c r="W78" s="1"/>
      <c r="X78" s="1"/>
      <c r="Y78" s="1"/>
      <c r="Z78" s="1"/>
      <c r="AA78" s="1"/>
      <c r="AB78" s="1"/>
      <c r="AC78" s="4"/>
      <c r="AD78" s="4" t="s">
        <v>549</v>
      </c>
      <c r="AE78" s="4" t="s">
        <v>122</v>
      </c>
      <c r="AF78" s="4"/>
      <c r="AG78" s="4"/>
      <c r="AH78" s="4"/>
      <c r="AI78" s="4"/>
      <c r="AJ78" s="4"/>
      <c r="AK78" s="4"/>
      <c r="AL78" s="4"/>
      <c r="AM78" s="4"/>
      <c r="AN78" s="4"/>
      <c r="AO78" s="4"/>
      <c r="AP78" s="4"/>
      <c r="AQ78" s="4"/>
      <c r="AR78" s="4"/>
      <c r="AS78" s="4"/>
      <c r="AT78" s="4"/>
      <c r="AU78" s="4"/>
      <c r="AV78" s="4"/>
      <c r="AW78" s="4"/>
      <c r="AX78" s="4"/>
      <c r="AY78" s="4"/>
      <c r="AZ78" s="4"/>
      <c r="BA78" s="1"/>
      <c r="BB78" s="1"/>
    </row>
    <row r="79" spans="1:54" ht="14.25" thickBot="1">
      <c r="A79" s="95" t="s">
        <v>762</v>
      </c>
      <c r="B79" s="75"/>
      <c r="C79" s="212"/>
      <c r="D79" s="215"/>
      <c r="E79" s="1"/>
      <c r="F79" s="1"/>
      <c r="G79" s="1"/>
      <c r="H79" s="1"/>
      <c r="I79" s="1"/>
      <c r="J79" s="1"/>
      <c r="K79" s="1"/>
      <c r="L79" s="1"/>
      <c r="M79" s="1"/>
      <c r="N79" s="1"/>
      <c r="O79" s="1"/>
      <c r="P79" s="1"/>
      <c r="Q79" s="1"/>
      <c r="R79" s="1"/>
      <c r="S79" s="1"/>
      <c r="T79" s="1"/>
      <c r="U79" s="1"/>
      <c r="V79" s="1"/>
      <c r="W79" s="1"/>
      <c r="X79" s="1"/>
      <c r="Y79" s="1"/>
      <c r="Z79" s="1"/>
      <c r="AA79" s="1"/>
      <c r="AB79" s="1"/>
      <c r="AC79" s="4"/>
      <c r="AD79" s="4" t="s">
        <v>550</v>
      </c>
      <c r="AE79" s="4"/>
      <c r="AF79" s="4"/>
      <c r="AG79" s="4"/>
      <c r="AH79" s="4"/>
      <c r="AI79" s="4"/>
      <c r="AJ79" s="4"/>
      <c r="AK79" s="4"/>
      <c r="AL79" s="4"/>
      <c r="AM79" s="4"/>
      <c r="AN79" s="4"/>
      <c r="AO79" s="4"/>
      <c r="AP79" s="4"/>
      <c r="AQ79" s="4"/>
      <c r="AR79" s="4"/>
      <c r="AS79" s="4"/>
      <c r="AT79" s="4"/>
      <c r="AU79" s="4"/>
      <c r="AV79" s="4"/>
      <c r="AW79" s="4"/>
      <c r="AX79" s="4"/>
      <c r="AY79" s="4"/>
      <c r="AZ79" s="4"/>
      <c r="BA79" s="1"/>
      <c r="BB79" s="1"/>
    </row>
    <row r="80" spans="1:54" ht="14.25" thickBot="1">
      <c r="A80" s="69" t="s">
        <v>763</v>
      </c>
      <c r="B80" s="110"/>
      <c r="C80" s="69"/>
      <c r="D80" s="231"/>
      <c r="E80" s="1"/>
      <c r="F80" s="1"/>
      <c r="G80" s="1"/>
      <c r="H80" s="1"/>
      <c r="I80" s="1"/>
      <c r="J80" s="1"/>
      <c r="K80" s="1"/>
      <c r="L80" s="1"/>
      <c r="M80" s="1"/>
      <c r="N80" s="1"/>
      <c r="O80" s="1"/>
      <c r="P80" s="1"/>
      <c r="Q80" s="1"/>
      <c r="R80" s="1"/>
      <c r="S80" s="1"/>
      <c r="T80" s="1"/>
      <c r="U80" s="1"/>
      <c r="V80" s="1"/>
      <c r="W80" s="1"/>
      <c r="X80" s="1"/>
      <c r="Y80" s="1"/>
      <c r="Z80" s="1"/>
      <c r="AA80" s="1"/>
      <c r="AB80" s="1"/>
      <c r="AC80" s="4"/>
      <c r="AD80" s="4" t="s">
        <v>551</v>
      </c>
      <c r="AE80" s="4" t="s">
        <v>282</v>
      </c>
      <c r="AF80" s="4"/>
      <c r="AG80" s="4"/>
      <c r="AH80" s="4"/>
      <c r="AI80" s="4"/>
      <c r="AJ80" s="4"/>
      <c r="AK80" s="4"/>
      <c r="AL80" s="4"/>
      <c r="AM80" s="4"/>
      <c r="AN80" s="4"/>
      <c r="AO80" s="4"/>
      <c r="AP80" s="4"/>
      <c r="AQ80" s="4"/>
      <c r="AR80" s="4"/>
      <c r="AS80" s="4"/>
      <c r="AT80" s="4"/>
      <c r="AU80" s="4"/>
      <c r="AV80" s="4"/>
      <c r="AW80" s="4"/>
      <c r="AX80" s="4"/>
      <c r="AY80" s="4"/>
      <c r="AZ80" s="4"/>
      <c r="BA80" s="1"/>
      <c r="BB80" s="1"/>
    </row>
    <row r="81" spans="1:54" ht="14.25" thickBot="1">
      <c r="A81" s="95" t="s">
        <v>764</v>
      </c>
      <c r="B81" s="75"/>
      <c r="C81" s="212"/>
      <c r="D81" s="215"/>
      <c r="E81" s="1"/>
      <c r="F81" s="1"/>
      <c r="G81" s="1"/>
      <c r="H81" s="1"/>
      <c r="I81" s="1"/>
      <c r="J81" s="1"/>
      <c r="K81" s="1"/>
      <c r="L81" s="1"/>
      <c r="M81" s="1"/>
      <c r="N81" s="1"/>
      <c r="O81" s="1"/>
      <c r="P81" s="1"/>
      <c r="Q81" s="1"/>
      <c r="R81" s="1"/>
      <c r="S81" s="1"/>
      <c r="T81" s="1"/>
      <c r="U81" s="1"/>
      <c r="V81" s="1"/>
      <c r="W81" s="1"/>
      <c r="X81" s="1"/>
      <c r="Y81" s="1"/>
      <c r="Z81" s="1"/>
      <c r="AA81" s="1"/>
      <c r="AB81" s="1"/>
      <c r="AC81" s="4"/>
      <c r="AD81" s="4" t="s">
        <v>552</v>
      </c>
      <c r="AE81" s="4" t="s">
        <v>293</v>
      </c>
      <c r="AF81" s="4"/>
      <c r="AG81" s="4"/>
      <c r="AH81" s="4"/>
      <c r="AI81" s="4"/>
      <c r="AJ81" s="4"/>
      <c r="AK81" s="4"/>
      <c r="AL81" s="4"/>
      <c r="AM81" s="4"/>
      <c r="AN81" s="4"/>
      <c r="AO81" s="4"/>
      <c r="AP81" s="4"/>
      <c r="AQ81" s="4"/>
      <c r="AR81" s="4"/>
      <c r="AS81" s="4"/>
      <c r="AT81" s="4"/>
      <c r="AU81" s="4"/>
      <c r="AV81" s="4"/>
      <c r="AW81" s="4"/>
      <c r="AX81" s="4"/>
      <c r="AY81" s="4"/>
      <c r="AZ81" s="4"/>
      <c r="BA81" s="1"/>
      <c r="BB81" s="1"/>
    </row>
    <row r="82" spans="1:54" ht="14.25" thickBot="1">
      <c r="A82" s="95" t="s">
        <v>747</v>
      </c>
      <c r="B82" s="75"/>
      <c r="C82" s="105"/>
      <c r="D82" s="215"/>
      <c r="E82" s="1"/>
      <c r="F82" s="1"/>
      <c r="G82" s="1"/>
      <c r="H82" s="1"/>
      <c r="I82" s="1"/>
      <c r="J82" s="1"/>
      <c r="K82" s="1"/>
      <c r="L82" s="1"/>
      <c r="M82" s="1"/>
      <c r="N82" s="1"/>
      <c r="O82" s="1"/>
      <c r="P82" s="1"/>
      <c r="Q82" s="1"/>
      <c r="R82" s="1"/>
      <c r="S82" s="1"/>
      <c r="T82" s="1"/>
      <c r="U82" s="1"/>
      <c r="V82" s="1"/>
      <c r="W82" s="1"/>
      <c r="X82" s="1"/>
      <c r="Y82" s="1"/>
      <c r="Z82" s="1"/>
      <c r="AA82" s="1"/>
      <c r="AB82" s="1"/>
      <c r="AC82" s="4"/>
      <c r="AD82" s="4" t="s">
        <v>553</v>
      </c>
      <c r="AE82" s="4" t="s">
        <v>294</v>
      </c>
      <c r="AF82" s="4"/>
      <c r="AG82" s="4"/>
      <c r="AH82" s="4"/>
      <c r="AI82" s="4"/>
      <c r="AJ82" s="4"/>
      <c r="AK82" s="4"/>
      <c r="AL82" s="4"/>
      <c r="AM82" s="4"/>
      <c r="AN82" s="4"/>
      <c r="AO82" s="4"/>
      <c r="AP82" s="4"/>
      <c r="AQ82" s="4"/>
      <c r="AR82" s="4"/>
      <c r="AS82" s="4"/>
      <c r="AT82" s="4"/>
      <c r="AU82" s="4"/>
      <c r="AV82" s="4"/>
      <c r="AW82" s="4"/>
      <c r="AX82" s="4"/>
      <c r="AY82" s="4"/>
      <c r="AZ82" s="4"/>
      <c r="BA82" s="1"/>
      <c r="BB82" s="1"/>
    </row>
    <row r="83" spans="1:54" ht="14.25" thickBot="1">
      <c r="A83" s="95" t="s">
        <v>76</v>
      </c>
      <c r="B83" s="75"/>
      <c r="C83" s="212"/>
      <c r="D83" s="215"/>
      <c r="E83" s="1"/>
      <c r="F83" s="1"/>
      <c r="G83" s="1"/>
      <c r="H83" s="1"/>
      <c r="I83" s="1"/>
      <c r="J83" s="1"/>
      <c r="K83" s="1"/>
      <c r="L83" s="1"/>
      <c r="M83" s="1"/>
      <c r="N83" s="1"/>
      <c r="O83" s="1"/>
      <c r="P83" s="1"/>
      <c r="Q83" s="1"/>
      <c r="R83" s="1"/>
      <c r="S83" s="1"/>
      <c r="T83" s="1"/>
      <c r="U83" s="1"/>
      <c r="V83" s="1"/>
      <c r="W83" s="1"/>
      <c r="X83" s="1"/>
      <c r="Y83" s="1"/>
      <c r="Z83" s="1"/>
      <c r="AA83" s="1"/>
      <c r="AB83" s="1"/>
      <c r="AC83" s="4"/>
      <c r="AD83" s="4" t="s">
        <v>554</v>
      </c>
      <c r="AE83" s="4" t="s">
        <v>295</v>
      </c>
      <c r="AF83" s="4"/>
      <c r="AG83" s="4"/>
      <c r="AH83" s="4"/>
      <c r="AI83" s="4"/>
      <c r="AJ83" s="4"/>
      <c r="AK83" s="4"/>
      <c r="AL83" s="4"/>
      <c r="AM83" s="4"/>
      <c r="AN83" s="4"/>
      <c r="AO83" s="4"/>
      <c r="AP83" s="4"/>
      <c r="AQ83" s="4"/>
      <c r="AR83" s="4"/>
      <c r="AS83" s="4"/>
      <c r="AT83" s="4"/>
      <c r="AU83" s="4"/>
      <c r="AV83" s="4"/>
      <c r="AW83" s="4"/>
      <c r="AX83" s="4"/>
      <c r="AY83" s="4"/>
      <c r="AZ83" s="4"/>
      <c r="BA83" s="1"/>
      <c r="BB83" s="1"/>
    </row>
    <row r="84" spans="1:54" ht="13.5">
      <c r="A84" s="57" t="s">
        <v>771</v>
      </c>
      <c r="B84" s="12"/>
      <c r="C84" s="1"/>
      <c r="D84" s="1"/>
      <c r="E84" s="1"/>
      <c r="F84" s="1"/>
      <c r="G84" s="1"/>
      <c r="H84" s="1"/>
      <c r="I84" s="1"/>
      <c r="J84" s="1"/>
      <c r="K84" s="1"/>
      <c r="L84" s="1"/>
      <c r="M84" s="1"/>
      <c r="N84" s="1"/>
      <c r="O84" s="1"/>
      <c r="P84" s="1"/>
      <c r="Q84" s="1"/>
      <c r="R84" s="1"/>
      <c r="S84" s="1"/>
      <c r="T84" s="1"/>
      <c r="U84" s="1"/>
      <c r="V84" s="1"/>
      <c r="W84" s="1"/>
      <c r="X84" s="1"/>
      <c r="Y84" s="1"/>
      <c r="Z84" s="1"/>
      <c r="AA84" s="1"/>
      <c r="AB84" s="1"/>
      <c r="AC84" s="4"/>
      <c r="AD84" s="4" t="s">
        <v>555</v>
      </c>
      <c r="AE84" s="4"/>
      <c r="AF84" s="4"/>
      <c r="AG84" s="4"/>
      <c r="AH84" s="4"/>
      <c r="AI84" s="4"/>
      <c r="AJ84" s="4"/>
      <c r="AK84" s="4"/>
      <c r="AL84" s="4"/>
      <c r="AM84" s="4"/>
      <c r="AN84" s="4"/>
      <c r="AO84" s="4"/>
      <c r="AP84" s="4"/>
      <c r="AQ84" s="4"/>
      <c r="AR84" s="4"/>
      <c r="AS84" s="4"/>
      <c r="AT84" s="4"/>
      <c r="AU84" s="4"/>
      <c r="AV84" s="4"/>
      <c r="AW84" s="4"/>
      <c r="AX84" s="4"/>
      <c r="AY84" s="4"/>
      <c r="AZ84" s="4"/>
      <c r="BA84" s="1"/>
      <c r="BB84" s="1"/>
    </row>
    <row r="85" spans="1:54" ht="14.25" thickBot="1">
      <c r="A85" s="67" t="s">
        <v>161</v>
      </c>
      <c r="B85" s="119" t="s">
        <v>235</v>
      </c>
      <c r="C85" s="67" t="s">
        <v>202</v>
      </c>
      <c r="D85" s="229"/>
      <c r="H85" s="1"/>
      <c r="I85" s="1"/>
      <c r="J85" s="1"/>
      <c r="K85" s="1"/>
      <c r="L85" s="1"/>
      <c r="M85" s="1"/>
      <c r="N85" s="1"/>
      <c r="O85" s="1"/>
      <c r="P85" s="1"/>
      <c r="Q85" s="1"/>
      <c r="R85" s="1"/>
      <c r="S85" s="1"/>
      <c r="T85" s="1"/>
      <c r="U85" s="1"/>
      <c r="V85" s="1"/>
      <c r="W85" s="1"/>
      <c r="X85" s="1"/>
      <c r="Y85" s="1"/>
      <c r="Z85" s="1"/>
      <c r="AA85" s="1"/>
      <c r="AB85" s="1"/>
      <c r="AC85" s="4"/>
      <c r="AD85" s="4" t="s">
        <v>556</v>
      </c>
      <c r="AE85" s="4" t="s">
        <v>282</v>
      </c>
      <c r="AF85" s="4"/>
      <c r="AG85" s="4"/>
      <c r="AH85" s="4"/>
      <c r="AI85" s="171" t="s">
        <v>276</v>
      </c>
      <c r="AJ85" s="171" t="s">
        <v>753</v>
      </c>
      <c r="AK85" s="171" t="s">
        <v>277</v>
      </c>
      <c r="AL85" s="4"/>
      <c r="AM85" s="4"/>
      <c r="AN85" s="4"/>
      <c r="AO85" s="4"/>
      <c r="AP85" s="4"/>
      <c r="AQ85" s="4"/>
      <c r="AR85" s="4"/>
      <c r="AS85" s="4"/>
      <c r="AT85" s="4"/>
      <c r="AU85" s="4"/>
      <c r="AV85" s="4"/>
      <c r="AW85" s="4"/>
      <c r="AX85" s="4"/>
      <c r="AY85" s="4"/>
      <c r="AZ85" s="4"/>
      <c r="BA85" s="1"/>
      <c r="BB85" s="1"/>
    </row>
    <row r="86" spans="1:54" ht="14.25" thickBot="1">
      <c r="A86" s="95" t="s">
        <v>773</v>
      </c>
      <c r="B86" s="542"/>
      <c r="C86" s="108"/>
      <c r="D86" s="175"/>
      <c r="H86" s="1"/>
      <c r="I86" s="1"/>
      <c r="J86" s="1"/>
      <c r="K86" s="1"/>
      <c r="L86" s="1"/>
      <c r="M86" s="1"/>
      <c r="N86" s="1"/>
      <c r="O86" s="1"/>
      <c r="P86" s="1"/>
      <c r="Q86" s="1"/>
      <c r="R86" s="1"/>
      <c r="S86" s="1"/>
      <c r="T86" s="1"/>
      <c r="U86" s="1"/>
      <c r="V86" s="1"/>
      <c r="W86" s="1"/>
      <c r="X86" s="1"/>
      <c r="Y86" s="1"/>
      <c r="Z86" s="1"/>
      <c r="AA86" s="1"/>
      <c r="AB86" s="1"/>
      <c r="AC86" s="4"/>
      <c r="AD86" s="4" t="s">
        <v>557</v>
      </c>
      <c r="AE86" s="4" t="s">
        <v>123</v>
      </c>
      <c r="AF86" s="4"/>
      <c r="AG86" s="4"/>
      <c r="AH86" s="4"/>
      <c r="AI86" s="172">
        <f>IF(B86="有",2,0)</f>
        <v>0</v>
      </c>
      <c r="AJ86" s="171">
        <f>IF(C86=AQ8,2,0)</f>
        <v>0</v>
      </c>
      <c r="AK86" s="172">
        <f>IF((AJ86+AJ87)&gt;=2,2,0)</f>
        <v>0</v>
      </c>
      <c r="AL86" s="4"/>
      <c r="AM86" s="4"/>
      <c r="AN86" s="4"/>
      <c r="AO86" s="4"/>
      <c r="AP86" s="4"/>
      <c r="AQ86" s="4"/>
      <c r="AR86" s="4"/>
      <c r="AS86" s="4"/>
      <c r="AT86" s="4"/>
      <c r="AU86" s="4"/>
      <c r="AV86" s="4"/>
      <c r="AW86" s="4"/>
      <c r="AX86" s="4"/>
      <c r="AY86" s="4"/>
      <c r="AZ86" s="4"/>
      <c r="BA86" s="1"/>
      <c r="BB86" s="1"/>
    </row>
    <row r="87" spans="1:54" ht="14.25" thickBot="1">
      <c r="A87" s="95" t="s">
        <v>774</v>
      </c>
      <c r="B87" s="542"/>
      <c r="C87" s="108"/>
      <c r="D87" s="175"/>
      <c r="H87" s="1"/>
      <c r="I87" s="1"/>
      <c r="J87" s="1"/>
      <c r="K87" s="1"/>
      <c r="L87" s="1"/>
      <c r="M87" s="1"/>
      <c r="N87" s="1"/>
      <c r="O87" s="1"/>
      <c r="P87" s="1"/>
      <c r="Q87" s="1"/>
      <c r="R87" s="1"/>
      <c r="S87" s="1"/>
      <c r="T87" s="1"/>
      <c r="U87" s="1"/>
      <c r="V87" s="1"/>
      <c r="W87" s="1"/>
      <c r="X87" s="1"/>
      <c r="Y87" s="1"/>
      <c r="Z87" s="1"/>
      <c r="AA87" s="1"/>
      <c r="AB87" s="1"/>
      <c r="AC87" s="4"/>
      <c r="AD87" s="4" t="s">
        <v>558</v>
      </c>
      <c r="AE87" s="4" t="s">
        <v>125</v>
      </c>
      <c r="AF87" s="4"/>
      <c r="AG87" s="4"/>
      <c r="AH87" s="4"/>
      <c r="AI87" s="173"/>
      <c r="AJ87" s="171">
        <f>IF(C87=AQ11,2,0)</f>
        <v>0</v>
      </c>
      <c r="AK87" s="173"/>
      <c r="AL87" s="4"/>
      <c r="AM87" s="4"/>
      <c r="AN87" s="4"/>
      <c r="AO87" s="4"/>
      <c r="AP87" s="4"/>
      <c r="AQ87" s="4"/>
      <c r="AR87" s="4"/>
      <c r="AS87" s="4"/>
      <c r="AT87" s="4"/>
      <c r="AU87" s="4"/>
      <c r="AV87" s="4"/>
      <c r="AW87" s="4"/>
      <c r="AX87" s="4"/>
      <c r="AY87" s="4"/>
      <c r="AZ87" s="4"/>
      <c r="BA87" s="1"/>
      <c r="BB87" s="1"/>
    </row>
    <row r="88" spans="1:54" ht="14.25" thickBot="1">
      <c r="A88" s="95" t="s">
        <v>24</v>
      </c>
      <c r="B88" s="118"/>
      <c r="C88" s="108"/>
      <c r="D88" s="176"/>
      <c r="H88" s="1"/>
      <c r="I88" s="1"/>
      <c r="J88" s="1"/>
      <c r="K88" s="1"/>
      <c r="L88" s="1"/>
      <c r="M88" s="1"/>
      <c r="N88" s="1"/>
      <c r="O88" s="1"/>
      <c r="P88" s="1"/>
      <c r="Q88" s="1"/>
      <c r="R88" s="1"/>
      <c r="S88" s="1"/>
      <c r="T88" s="1"/>
      <c r="U88" s="1"/>
      <c r="V88" s="1"/>
      <c r="W88" s="1"/>
      <c r="X88" s="1"/>
      <c r="Y88" s="1"/>
      <c r="Z88" s="1"/>
      <c r="AA88" s="1"/>
      <c r="AB88" s="1"/>
      <c r="AC88" s="4"/>
      <c r="AD88" s="4" t="s">
        <v>559</v>
      </c>
      <c r="AE88" s="4" t="s">
        <v>124</v>
      </c>
      <c r="AF88" s="4"/>
      <c r="AG88" s="4"/>
      <c r="AH88" s="4"/>
      <c r="AI88" s="171">
        <f>IF(B88="有",2,0)</f>
        <v>0</v>
      </c>
      <c r="AJ88" s="171">
        <f>IF(C88=AQ14,2,0)</f>
        <v>0</v>
      </c>
      <c r="AK88" s="171">
        <f>AJ88</f>
        <v>0</v>
      </c>
      <c r="AL88" s="4"/>
      <c r="AM88" s="4"/>
      <c r="AN88" s="4"/>
      <c r="AO88" s="4"/>
      <c r="AP88" s="4"/>
      <c r="AQ88" s="4"/>
      <c r="AR88" s="4"/>
      <c r="AS88" s="4"/>
      <c r="AT88" s="4"/>
      <c r="AU88" s="4"/>
      <c r="AV88" s="4"/>
      <c r="AW88" s="4"/>
      <c r="AX88" s="4"/>
      <c r="AY88" s="4"/>
      <c r="AZ88" s="4"/>
      <c r="BA88" s="1"/>
      <c r="BB88" s="1"/>
    </row>
    <row r="89" spans="1:54" ht="14.25" thickBot="1">
      <c r="A89" s="95" t="s">
        <v>25</v>
      </c>
      <c r="B89" s="326"/>
      <c r="C89" s="108"/>
      <c r="D89" s="176"/>
      <c r="H89" s="1"/>
      <c r="I89" s="1"/>
      <c r="J89" s="1"/>
      <c r="K89" s="1"/>
      <c r="L89" s="1"/>
      <c r="M89" s="1"/>
      <c r="N89" s="1"/>
      <c r="O89" s="1"/>
      <c r="P89" s="1"/>
      <c r="Q89" s="1"/>
      <c r="R89" s="1"/>
      <c r="S89" s="1"/>
      <c r="T89" s="1"/>
      <c r="U89" s="1"/>
      <c r="V89" s="1"/>
      <c r="W89" s="1"/>
      <c r="X89" s="1"/>
      <c r="Y89" s="1"/>
      <c r="Z89" s="1"/>
      <c r="AA89" s="1"/>
      <c r="AB89" s="1"/>
      <c r="AC89" s="4"/>
      <c r="AD89" s="4" t="s">
        <v>560</v>
      </c>
      <c r="AE89" s="4" t="s">
        <v>126</v>
      </c>
      <c r="AF89" s="4"/>
      <c r="AG89" s="4"/>
      <c r="AH89" s="4"/>
      <c r="AI89" s="171">
        <f>IF(B88="有",2,0)</f>
        <v>0</v>
      </c>
      <c r="AJ89" s="171">
        <f>IF(C89=AQ14,2,0)</f>
        <v>0</v>
      </c>
      <c r="AK89" s="171">
        <f>AJ89</f>
        <v>0</v>
      </c>
      <c r="AL89" s="4"/>
      <c r="AM89" s="4"/>
      <c r="AN89" s="4"/>
      <c r="AO89" s="4"/>
      <c r="AP89" s="4"/>
      <c r="AQ89" s="4"/>
      <c r="AR89" s="4"/>
      <c r="AS89" s="4"/>
      <c r="AT89" s="4"/>
      <c r="AU89" s="4"/>
      <c r="AV89" s="4"/>
      <c r="AW89" s="4"/>
      <c r="AX89" s="4"/>
      <c r="AY89" s="4"/>
      <c r="AZ89" s="4"/>
      <c r="BA89" s="1"/>
      <c r="BB89" s="1"/>
    </row>
    <row r="90" spans="1:54" ht="14.25" thickBot="1">
      <c r="A90" s="95" t="s">
        <v>237</v>
      </c>
      <c r="B90" s="542"/>
      <c r="C90" s="108"/>
      <c r="D90" s="176"/>
      <c r="H90" s="1"/>
      <c r="I90" s="1"/>
      <c r="J90" s="1"/>
      <c r="K90" s="1"/>
      <c r="L90" s="1"/>
      <c r="M90" s="1"/>
      <c r="N90" s="1"/>
      <c r="O90" s="1"/>
      <c r="P90" s="1"/>
      <c r="Q90" s="1"/>
      <c r="R90" s="1"/>
      <c r="S90" s="1"/>
      <c r="T90" s="1"/>
      <c r="U90" s="1"/>
      <c r="V90" s="1"/>
      <c r="W90" s="1"/>
      <c r="X90" s="1"/>
      <c r="Y90" s="1"/>
      <c r="Z90" s="1"/>
      <c r="AA90" s="1"/>
      <c r="AB90" s="1"/>
      <c r="AC90" s="4"/>
      <c r="AD90" s="4" t="s">
        <v>561</v>
      </c>
      <c r="AE90" s="4" t="s">
        <v>127</v>
      </c>
      <c r="AF90" s="4"/>
      <c r="AG90" s="4"/>
      <c r="AH90" s="4"/>
      <c r="AI90" s="172">
        <f>IF(B90="有",4,0)</f>
        <v>0</v>
      </c>
      <c r="AJ90" s="171">
        <f>IF(C90=AQ17,4,0)</f>
        <v>0</v>
      </c>
      <c r="AK90" s="172">
        <f>IF((AJ90+AJ91+AJ92+AJ93)&gt;=4,4,0)</f>
        <v>0</v>
      </c>
      <c r="AL90" s="4"/>
      <c r="AM90" s="4"/>
      <c r="AN90" s="4"/>
      <c r="AO90" s="4"/>
      <c r="AP90" s="4"/>
      <c r="AQ90" s="4"/>
      <c r="AR90" s="4"/>
      <c r="AS90" s="4"/>
      <c r="AT90" s="4"/>
      <c r="AU90" s="4"/>
      <c r="AV90" s="4"/>
      <c r="AW90" s="4"/>
      <c r="AX90" s="4"/>
      <c r="AY90" s="4"/>
      <c r="AZ90" s="4"/>
      <c r="BA90" s="1"/>
      <c r="BB90" s="1"/>
    </row>
    <row r="91" spans="1:54" ht="14.25" thickBot="1">
      <c r="A91" s="95" t="s">
        <v>236</v>
      </c>
      <c r="B91" s="542"/>
      <c r="C91" s="108"/>
      <c r="D91" s="176"/>
      <c r="H91" s="1"/>
      <c r="I91" s="1"/>
      <c r="J91" s="1"/>
      <c r="K91" s="1"/>
      <c r="L91" s="1"/>
      <c r="M91" s="1"/>
      <c r="N91" s="1"/>
      <c r="O91" s="1"/>
      <c r="P91" s="1"/>
      <c r="Q91" s="1"/>
      <c r="R91" s="1"/>
      <c r="S91" s="1"/>
      <c r="T91" s="1"/>
      <c r="U91" s="1"/>
      <c r="V91" s="1"/>
      <c r="W91" s="1"/>
      <c r="X91" s="1"/>
      <c r="Y91" s="1"/>
      <c r="Z91" s="1"/>
      <c r="AA91" s="1"/>
      <c r="AB91" s="1"/>
      <c r="AC91" s="4"/>
      <c r="AD91" s="4" t="s">
        <v>562</v>
      </c>
      <c r="AE91" s="4"/>
      <c r="AF91" s="4"/>
      <c r="AG91" s="4"/>
      <c r="AH91" s="4"/>
      <c r="AI91" s="174"/>
      <c r="AJ91" s="171">
        <f>IF(C91=AQ20,4,0)</f>
        <v>0</v>
      </c>
      <c r="AK91" s="174"/>
      <c r="AL91" s="4"/>
      <c r="AM91" s="4"/>
      <c r="AN91" s="4"/>
      <c r="AO91" s="4"/>
      <c r="AP91" s="4"/>
      <c r="AQ91" s="4"/>
      <c r="AR91" s="4"/>
      <c r="AS91" s="4"/>
      <c r="AT91" s="4"/>
      <c r="AU91" s="4"/>
      <c r="AV91" s="4"/>
      <c r="AW91" s="4"/>
      <c r="AX91" s="4"/>
      <c r="AY91" s="4"/>
      <c r="AZ91" s="4"/>
      <c r="BA91" s="1"/>
      <c r="BB91" s="1"/>
    </row>
    <row r="92" spans="1:54" ht="14.25" thickBot="1">
      <c r="A92" s="95" t="s">
        <v>238</v>
      </c>
      <c r="B92" s="542"/>
      <c r="C92" s="108"/>
      <c r="D92" s="176"/>
      <c r="H92" s="1"/>
      <c r="I92" s="1"/>
      <c r="J92" s="1"/>
      <c r="K92" s="1"/>
      <c r="L92" s="1"/>
      <c r="M92" s="1"/>
      <c r="N92" s="1"/>
      <c r="O92" s="1"/>
      <c r="P92" s="1"/>
      <c r="Q92" s="1"/>
      <c r="R92" s="1"/>
      <c r="S92" s="1"/>
      <c r="T92" s="1"/>
      <c r="U92" s="1"/>
      <c r="V92" s="1"/>
      <c r="W92" s="1"/>
      <c r="X92" s="1"/>
      <c r="Y92" s="1"/>
      <c r="Z92" s="1"/>
      <c r="AA92" s="1"/>
      <c r="AB92" s="1"/>
      <c r="AC92" s="4"/>
      <c r="AD92" s="4" t="s">
        <v>563</v>
      </c>
      <c r="AE92" s="4"/>
      <c r="AF92" s="4"/>
      <c r="AG92" s="4"/>
      <c r="AH92" s="4"/>
      <c r="AI92" s="174"/>
      <c r="AJ92" s="171">
        <f>IF(C92=AQ38,4,0)</f>
        <v>0</v>
      </c>
      <c r="AK92" s="174"/>
      <c r="AL92" s="4"/>
      <c r="AM92" s="4"/>
      <c r="AN92" s="4"/>
      <c r="AO92" s="4"/>
      <c r="AP92" s="4"/>
      <c r="AQ92" s="4"/>
      <c r="AR92" s="4"/>
      <c r="AS92" s="4"/>
      <c r="AT92" s="4"/>
      <c r="AU92" s="4"/>
      <c r="AV92" s="4"/>
      <c r="AW92" s="4"/>
      <c r="AX92" s="4"/>
      <c r="AY92" s="4"/>
      <c r="AZ92" s="4"/>
      <c r="BA92" s="1"/>
      <c r="BB92" s="1"/>
    </row>
    <row r="93" spans="1:54" ht="14.25" thickBot="1">
      <c r="A93" s="95" t="s">
        <v>239</v>
      </c>
      <c r="B93" s="542"/>
      <c r="C93" s="108"/>
      <c r="D93" s="176"/>
      <c r="H93" s="1"/>
      <c r="I93" s="1"/>
      <c r="J93" s="1"/>
      <c r="K93" s="1"/>
      <c r="L93" s="1"/>
      <c r="M93" s="1"/>
      <c r="N93" s="1"/>
      <c r="O93" s="1"/>
      <c r="P93" s="1"/>
      <c r="Q93" s="1"/>
      <c r="R93" s="1"/>
      <c r="S93" s="1"/>
      <c r="T93" s="1"/>
      <c r="U93" s="1"/>
      <c r="V93" s="1"/>
      <c r="W93" s="1"/>
      <c r="X93" s="1"/>
      <c r="Y93" s="1"/>
      <c r="Z93" s="1"/>
      <c r="AA93" s="1"/>
      <c r="AB93" s="1"/>
      <c r="AC93" s="4"/>
      <c r="AD93" s="4" t="s">
        <v>564</v>
      </c>
      <c r="AE93" s="4"/>
      <c r="AF93" s="4"/>
      <c r="AG93" s="4"/>
      <c r="AH93" s="4"/>
      <c r="AI93" s="173"/>
      <c r="AJ93" s="171">
        <f>IF(C93=AQ26,4,0)</f>
        <v>0</v>
      </c>
      <c r="AK93" s="173"/>
      <c r="AL93" s="4"/>
      <c r="AM93" s="4"/>
      <c r="AN93" s="4"/>
      <c r="AO93" s="4"/>
      <c r="AP93" s="4"/>
      <c r="AQ93" s="4"/>
      <c r="AR93" s="4"/>
      <c r="AS93" s="4"/>
      <c r="AT93" s="4"/>
      <c r="AU93" s="4"/>
      <c r="AV93" s="4"/>
      <c r="AW93" s="4"/>
      <c r="AX93" s="4"/>
      <c r="AY93" s="4"/>
      <c r="AZ93" s="4"/>
      <c r="BA93" s="1"/>
      <c r="BB93" s="1"/>
    </row>
    <row r="94" spans="1:54" ht="14.25" thickBot="1">
      <c r="A94" s="95" t="s">
        <v>26</v>
      </c>
      <c r="B94" s="118"/>
      <c r="C94" s="108"/>
      <c r="D94" s="176"/>
      <c r="H94" s="1"/>
      <c r="I94" s="1"/>
      <c r="J94" s="1"/>
      <c r="K94" s="1"/>
      <c r="L94" s="1"/>
      <c r="M94" s="1"/>
      <c r="N94" s="1"/>
      <c r="O94" s="1"/>
      <c r="P94" s="1"/>
      <c r="Q94" s="1"/>
      <c r="R94" s="1"/>
      <c r="S94" s="1"/>
      <c r="T94" s="1"/>
      <c r="U94" s="1"/>
      <c r="V94" s="1"/>
      <c r="W94" s="1"/>
      <c r="X94" s="1"/>
      <c r="Y94" s="1"/>
      <c r="Z94" s="1"/>
      <c r="AA94" s="1"/>
      <c r="AB94" s="1"/>
      <c r="AC94" s="4"/>
      <c r="AD94" s="4" t="s">
        <v>565</v>
      </c>
      <c r="AE94" s="4"/>
      <c r="AF94" s="4"/>
      <c r="AG94" s="4"/>
      <c r="AH94" s="4"/>
      <c r="AI94" s="171">
        <f>IF(B94="有",2,0)</f>
        <v>0</v>
      </c>
      <c r="AJ94" s="171">
        <f>IF(C94=AQ29,2,0)</f>
        <v>0</v>
      </c>
      <c r="AK94" s="171">
        <f>AJ94</f>
        <v>0</v>
      </c>
      <c r="AL94" s="4"/>
      <c r="AM94" s="4"/>
      <c r="AN94" s="4"/>
      <c r="AO94" s="4"/>
      <c r="AP94" s="4"/>
      <c r="AQ94" s="4"/>
      <c r="AR94" s="4"/>
      <c r="AS94" s="4"/>
      <c r="AT94" s="4"/>
      <c r="AU94" s="4"/>
      <c r="AV94" s="4"/>
      <c r="AW94" s="4"/>
      <c r="AX94" s="4"/>
      <c r="AY94" s="4"/>
      <c r="AZ94" s="4"/>
      <c r="BA94" s="1"/>
      <c r="BB94" s="1"/>
    </row>
    <row r="95" spans="1:54" ht="14.25" thickBot="1">
      <c r="A95" s="127" t="s">
        <v>27</v>
      </c>
      <c r="B95" s="542"/>
      <c r="C95" s="108"/>
      <c r="D95" s="176"/>
      <c r="H95" s="1"/>
      <c r="I95" s="1"/>
      <c r="J95" s="1"/>
      <c r="K95" s="1"/>
      <c r="L95" s="1"/>
      <c r="M95" s="1"/>
      <c r="N95" s="1"/>
      <c r="O95" s="1"/>
      <c r="P95" s="1"/>
      <c r="Q95" s="1"/>
      <c r="R95" s="1"/>
      <c r="S95" s="1"/>
      <c r="T95" s="1"/>
      <c r="U95" s="1"/>
      <c r="V95" s="1"/>
      <c r="W95" s="1"/>
      <c r="X95" s="1"/>
      <c r="Y95" s="1"/>
      <c r="Z95" s="1"/>
      <c r="AA95" s="1"/>
      <c r="AB95" s="1"/>
      <c r="AC95" s="4"/>
      <c r="AD95" s="4" t="s">
        <v>566</v>
      </c>
      <c r="AE95" s="4"/>
      <c r="AF95" s="4"/>
      <c r="AG95" s="4"/>
      <c r="AH95" s="4"/>
      <c r="AI95" s="172">
        <f>IF(B95="有",1,0)</f>
        <v>0</v>
      </c>
      <c r="AJ95" s="171">
        <f>IF(C95=AQ32,1,0)</f>
        <v>0</v>
      </c>
      <c r="AK95" s="172">
        <f>IF((AJ95+AJ96+AJ97)&gt;=1,1,0)</f>
        <v>0</v>
      </c>
      <c r="AL95" s="4"/>
      <c r="AM95" s="4"/>
      <c r="AN95" s="4"/>
      <c r="AO95" s="4"/>
      <c r="AP95" s="4"/>
      <c r="AQ95" s="4"/>
      <c r="AR95" s="4"/>
      <c r="AS95" s="4"/>
      <c r="AT95" s="4"/>
      <c r="AU95" s="4"/>
      <c r="AV95" s="4"/>
      <c r="AW95" s="4"/>
      <c r="AX95" s="4"/>
      <c r="AY95" s="4"/>
      <c r="AZ95" s="4"/>
      <c r="BA95" s="1"/>
      <c r="BB95" s="1"/>
    </row>
    <row r="96" spans="1:54" ht="14.25" thickBot="1">
      <c r="A96" s="127" t="s">
        <v>28</v>
      </c>
      <c r="B96" s="542"/>
      <c r="C96" s="108"/>
      <c r="D96" s="176"/>
      <c r="H96" s="1"/>
      <c r="I96" s="1"/>
      <c r="J96" s="1"/>
      <c r="K96" s="1"/>
      <c r="L96" s="1"/>
      <c r="M96" s="1"/>
      <c r="N96" s="1"/>
      <c r="O96" s="1"/>
      <c r="P96" s="1"/>
      <c r="Q96" s="1"/>
      <c r="R96" s="1"/>
      <c r="S96" s="1"/>
      <c r="T96" s="1"/>
      <c r="U96" s="1"/>
      <c r="V96" s="1"/>
      <c r="W96" s="1"/>
      <c r="X96" s="1"/>
      <c r="Y96" s="1"/>
      <c r="Z96" s="1"/>
      <c r="AA96" s="1"/>
      <c r="AB96" s="1"/>
      <c r="AC96" s="4"/>
      <c r="AD96" s="4" t="s">
        <v>567</v>
      </c>
      <c r="AE96" s="4"/>
      <c r="AF96" s="4"/>
      <c r="AG96" s="4"/>
      <c r="AH96" s="4"/>
      <c r="AI96" s="174"/>
      <c r="AJ96" s="171">
        <f>IF(C96=AQ35,1,0)</f>
        <v>0</v>
      </c>
      <c r="AK96" s="174"/>
      <c r="AL96" s="4"/>
      <c r="AM96" s="4"/>
      <c r="AN96" s="4"/>
      <c r="AO96" s="4"/>
      <c r="AP96" s="4"/>
      <c r="AQ96" s="4"/>
      <c r="AR96" s="4"/>
      <c r="AS96" s="4"/>
      <c r="AT96" s="4"/>
      <c r="AU96" s="4"/>
      <c r="AV96" s="4"/>
      <c r="AW96" s="4"/>
      <c r="AX96" s="4"/>
      <c r="AY96" s="4"/>
      <c r="AZ96" s="4"/>
      <c r="BA96" s="1"/>
      <c r="BB96" s="1"/>
    </row>
    <row r="97" spans="1:54" ht="14.25" thickBot="1">
      <c r="A97" s="127" t="s">
        <v>29</v>
      </c>
      <c r="B97" s="542"/>
      <c r="C97" s="108"/>
      <c r="D97" s="176"/>
      <c r="H97" s="1"/>
      <c r="I97" s="1"/>
      <c r="J97" s="1"/>
      <c r="K97" s="1"/>
      <c r="L97" s="1"/>
      <c r="M97" s="1"/>
      <c r="N97" s="1"/>
      <c r="O97" s="1"/>
      <c r="P97" s="1"/>
      <c r="Q97" s="1"/>
      <c r="R97" s="1"/>
      <c r="S97" s="1"/>
      <c r="T97" s="1"/>
      <c r="U97" s="1"/>
      <c r="V97" s="1"/>
      <c r="W97" s="1"/>
      <c r="X97" s="1"/>
      <c r="Y97" s="1"/>
      <c r="Z97" s="1"/>
      <c r="AA97" s="1"/>
      <c r="AB97" s="1"/>
      <c r="AC97" s="4"/>
      <c r="AD97" s="4" t="s">
        <v>568</v>
      </c>
      <c r="AE97" s="4"/>
      <c r="AF97" s="4"/>
      <c r="AG97" s="4"/>
      <c r="AH97" s="4"/>
      <c r="AI97" s="173"/>
      <c r="AJ97" s="171">
        <f>IF(C97=AQ38,1,0)</f>
        <v>0</v>
      </c>
      <c r="AK97" s="173"/>
      <c r="AL97" s="4"/>
      <c r="AM97" s="4"/>
      <c r="AN97" s="4"/>
      <c r="AO97" s="4"/>
      <c r="AP97" s="4"/>
      <c r="AQ97" s="4"/>
      <c r="AR97" s="4"/>
      <c r="AS97" s="4"/>
      <c r="AT97" s="4"/>
      <c r="AU97" s="4"/>
      <c r="AV97" s="4"/>
      <c r="AW97" s="4"/>
      <c r="AX97" s="4"/>
      <c r="AY97" s="4"/>
      <c r="AZ97" s="4"/>
      <c r="BA97" s="1"/>
      <c r="BB97" s="1"/>
    </row>
    <row r="98" spans="1:54" ht="14.25" thickBot="1">
      <c r="A98" s="127" t="s">
        <v>167</v>
      </c>
      <c r="B98" s="118"/>
      <c r="C98" s="108"/>
      <c r="D98" s="176"/>
      <c r="H98" s="1"/>
      <c r="I98" s="1"/>
      <c r="J98" s="1"/>
      <c r="K98" s="1"/>
      <c r="L98" s="1"/>
      <c r="M98" s="1"/>
      <c r="N98" s="1"/>
      <c r="O98" s="1"/>
      <c r="P98" s="1"/>
      <c r="Q98" s="1"/>
      <c r="R98" s="1"/>
      <c r="S98" s="1"/>
      <c r="T98" s="1"/>
      <c r="U98" s="1"/>
      <c r="V98" s="1"/>
      <c r="W98" s="1"/>
      <c r="X98" s="1"/>
      <c r="Y98" s="1"/>
      <c r="Z98" s="1"/>
      <c r="AA98" s="1"/>
      <c r="AB98" s="1"/>
      <c r="AC98" s="4"/>
      <c r="AD98" s="4" t="s">
        <v>353</v>
      </c>
      <c r="AE98" s="4"/>
      <c r="AF98" s="4"/>
      <c r="AG98" s="4"/>
      <c r="AH98" s="4"/>
      <c r="AI98" s="171">
        <f>IF(B98="有",1,0)</f>
        <v>0</v>
      </c>
      <c r="AJ98" s="171">
        <f>IF(C98=AQ41,1,0)</f>
        <v>0</v>
      </c>
      <c r="AK98" s="171">
        <f>AJ98</f>
        <v>0</v>
      </c>
      <c r="AL98" s="4"/>
      <c r="AM98" s="4"/>
      <c r="AN98" s="4"/>
      <c r="AO98" s="4"/>
      <c r="AP98" s="4"/>
      <c r="AQ98" s="4"/>
      <c r="AR98" s="4"/>
      <c r="AS98" s="4"/>
      <c r="AT98" s="4"/>
      <c r="AU98" s="4"/>
      <c r="AV98" s="4"/>
      <c r="AW98" s="4"/>
      <c r="AX98" s="4"/>
      <c r="AY98" s="4"/>
      <c r="AZ98" s="4"/>
      <c r="BA98" s="1"/>
      <c r="BB98" s="1"/>
    </row>
    <row r="99" spans="1:54" ht="14.25" thickBot="1">
      <c r="A99" s="95" t="s">
        <v>30</v>
      </c>
      <c r="B99" s="118"/>
      <c r="C99" s="108"/>
      <c r="D99" s="176"/>
      <c r="H99" s="1"/>
      <c r="I99" s="1"/>
      <c r="J99" s="1"/>
      <c r="K99" s="1"/>
      <c r="L99" s="1"/>
      <c r="M99" s="1"/>
      <c r="N99" s="1"/>
      <c r="O99" s="1"/>
      <c r="P99" s="1"/>
      <c r="Q99" s="1"/>
      <c r="R99" s="1"/>
      <c r="S99" s="1"/>
      <c r="T99" s="1"/>
      <c r="U99" s="1"/>
      <c r="V99" s="1"/>
      <c r="W99" s="1"/>
      <c r="X99" s="1"/>
      <c r="Y99" s="1"/>
      <c r="Z99" s="1"/>
      <c r="AA99" s="1"/>
      <c r="AB99" s="1"/>
      <c r="AC99" s="4"/>
      <c r="AD99" s="4" t="s">
        <v>574</v>
      </c>
      <c r="AE99" s="4"/>
      <c r="AF99" s="4"/>
      <c r="AG99" s="4"/>
      <c r="AH99" s="4"/>
      <c r="AI99" s="171">
        <f>IF(B99="有",1,0)</f>
        <v>0</v>
      </c>
      <c r="AJ99" s="171">
        <f>IF(C99=AQ44,1,0)</f>
        <v>0</v>
      </c>
      <c r="AK99" s="171">
        <f>AJ99</f>
        <v>0</v>
      </c>
      <c r="AL99" s="4"/>
      <c r="AM99" s="4"/>
      <c r="AN99" s="4"/>
      <c r="AO99" s="4"/>
      <c r="AP99" s="4"/>
      <c r="AQ99" s="4"/>
      <c r="AR99" s="4"/>
      <c r="AS99" s="4"/>
      <c r="AT99" s="4"/>
      <c r="AU99" s="4"/>
      <c r="AV99" s="4"/>
      <c r="AW99" s="4"/>
      <c r="AX99" s="4"/>
      <c r="AY99" s="4"/>
      <c r="AZ99" s="4"/>
      <c r="BA99" s="1"/>
      <c r="BB99" s="1"/>
    </row>
    <row r="100" spans="1:54" ht="14.25" thickBot="1">
      <c r="A100" s="95" t="s">
        <v>31</v>
      </c>
      <c r="B100" s="118"/>
      <c r="C100" s="108"/>
      <c r="D100" s="176"/>
      <c r="H100" s="1"/>
      <c r="I100" s="1"/>
      <c r="J100" s="1"/>
      <c r="K100" s="1"/>
      <c r="L100" s="1"/>
      <c r="M100" s="1"/>
      <c r="N100" s="1"/>
      <c r="O100" s="1"/>
      <c r="P100" s="1"/>
      <c r="Q100" s="1"/>
      <c r="R100" s="1"/>
      <c r="S100" s="1"/>
      <c r="T100" s="1"/>
      <c r="U100" s="1"/>
      <c r="V100" s="1"/>
      <c r="W100" s="1"/>
      <c r="X100" s="1"/>
      <c r="Y100" s="1"/>
      <c r="Z100" s="1"/>
      <c r="AA100" s="1"/>
      <c r="AB100" s="1"/>
      <c r="AC100" s="4"/>
      <c r="AD100" s="4" t="s">
        <v>575</v>
      </c>
      <c r="AE100" s="4"/>
      <c r="AF100" s="4"/>
      <c r="AG100" s="4"/>
      <c r="AH100" s="4"/>
      <c r="AI100" s="171">
        <f>IF(B100="有",2,0)</f>
        <v>0</v>
      </c>
      <c r="AJ100" s="171">
        <f>IF(C100=AQ47,2,0)</f>
        <v>0</v>
      </c>
      <c r="AK100" s="171">
        <f>AJ100</f>
        <v>0</v>
      </c>
      <c r="AL100" s="4"/>
      <c r="AM100" s="4"/>
      <c r="AN100" s="4"/>
      <c r="AO100" s="4"/>
      <c r="AP100" s="4"/>
      <c r="AQ100" s="4"/>
      <c r="AR100" s="4"/>
      <c r="AS100" s="4"/>
      <c r="AT100" s="4"/>
      <c r="AU100" s="4"/>
      <c r="AV100" s="4"/>
      <c r="AW100" s="4"/>
      <c r="AX100" s="4"/>
      <c r="AY100" s="4"/>
      <c r="AZ100" s="4"/>
      <c r="BA100" s="1"/>
      <c r="BB100" s="1"/>
    </row>
    <row r="101" spans="1:54" ht="14.25" thickBot="1">
      <c r="A101" s="95" t="s">
        <v>359</v>
      </c>
      <c r="B101" s="542"/>
      <c r="C101" s="108"/>
      <c r="D101" s="176"/>
      <c r="H101" s="1"/>
      <c r="I101" s="1"/>
      <c r="J101" s="1"/>
      <c r="K101" s="1"/>
      <c r="L101" s="1"/>
      <c r="M101" s="1"/>
      <c r="N101" s="1"/>
      <c r="O101" s="1"/>
      <c r="P101" s="1"/>
      <c r="Q101" s="1"/>
      <c r="R101" s="1"/>
      <c r="S101" s="1"/>
      <c r="T101" s="1"/>
      <c r="U101" s="1"/>
      <c r="V101" s="1"/>
      <c r="W101" s="1"/>
      <c r="X101" s="1"/>
      <c r="Y101" s="1"/>
      <c r="Z101" s="1"/>
      <c r="AA101" s="1"/>
      <c r="AB101" s="1"/>
      <c r="AC101" s="4"/>
      <c r="AD101" s="4" t="s">
        <v>576</v>
      </c>
      <c r="AE101" s="4"/>
      <c r="AF101" s="4"/>
      <c r="AG101" s="4"/>
      <c r="AH101" s="4"/>
      <c r="AI101" s="172">
        <f>IF(B101="有",2,0)</f>
        <v>0</v>
      </c>
      <c r="AJ101" s="171">
        <f>IF(C101=AQ50,2,0)</f>
        <v>0</v>
      </c>
      <c r="AK101" s="172">
        <f>IF((AJ101+AJ102)&gt;=2,2,0)</f>
        <v>0</v>
      </c>
      <c r="AL101" s="4"/>
      <c r="AM101" s="4"/>
      <c r="AN101" s="4"/>
      <c r="AO101" s="4"/>
      <c r="AP101" s="4"/>
      <c r="AQ101" s="4"/>
      <c r="AR101" s="4"/>
      <c r="AS101" s="4"/>
      <c r="AT101" s="4"/>
      <c r="AU101" s="4"/>
      <c r="AV101" s="4"/>
      <c r="AW101" s="4"/>
      <c r="AX101" s="4"/>
      <c r="AY101" s="4"/>
      <c r="AZ101" s="4"/>
      <c r="BA101" s="1"/>
      <c r="BB101" s="1"/>
    </row>
    <row r="102" spans="1:54" ht="14.25" thickBot="1">
      <c r="A102" s="95" t="s">
        <v>360</v>
      </c>
      <c r="B102" s="542"/>
      <c r="C102" s="108"/>
      <c r="D102" s="176"/>
      <c r="H102" s="1"/>
      <c r="I102" s="1"/>
      <c r="J102" s="1"/>
      <c r="K102" s="1"/>
      <c r="L102" s="1"/>
      <c r="M102" s="1"/>
      <c r="N102" s="1"/>
      <c r="O102" s="1"/>
      <c r="P102" s="1"/>
      <c r="Q102" s="1"/>
      <c r="R102" s="1"/>
      <c r="S102" s="1"/>
      <c r="T102" s="1"/>
      <c r="U102" s="1"/>
      <c r="V102" s="1"/>
      <c r="W102" s="1"/>
      <c r="X102" s="1"/>
      <c r="Y102" s="1"/>
      <c r="Z102" s="1"/>
      <c r="AA102" s="1"/>
      <c r="AB102" s="1"/>
      <c r="AC102" s="4"/>
      <c r="AD102" s="4" t="s">
        <v>577</v>
      </c>
      <c r="AE102" s="4"/>
      <c r="AF102" s="4"/>
      <c r="AG102" s="4"/>
      <c r="AH102" s="4"/>
      <c r="AI102" s="173"/>
      <c r="AJ102" s="171">
        <f>IF(C102=AQ53,2,0)</f>
        <v>0</v>
      </c>
      <c r="AK102" s="173"/>
      <c r="AL102" s="4"/>
      <c r="AM102" s="4"/>
      <c r="AN102" s="4"/>
      <c r="AO102" s="4"/>
      <c r="AP102" s="4"/>
      <c r="AQ102" s="4"/>
      <c r="AR102" s="4"/>
      <c r="AS102" s="4"/>
      <c r="AT102" s="4"/>
      <c r="AU102" s="4"/>
      <c r="AV102" s="4"/>
      <c r="AW102" s="4"/>
      <c r="AX102" s="4"/>
      <c r="AY102" s="4"/>
      <c r="AZ102" s="4"/>
      <c r="BA102" s="1"/>
      <c r="BB102" s="1"/>
    </row>
    <row r="103" spans="1:54" ht="14.25" thickBot="1">
      <c r="A103" s="95" t="s">
        <v>32</v>
      </c>
      <c r="B103" s="118"/>
      <c r="C103" s="108"/>
      <c r="D103" s="176"/>
      <c r="H103" s="1"/>
      <c r="I103" s="1"/>
      <c r="J103" s="1"/>
      <c r="K103" s="1"/>
      <c r="L103" s="1"/>
      <c r="M103" s="1"/>
      <c r="N103" s="1"/>
      <c r="O103" s="1"/>
      <c r="P103" s="1"/>
      <c r="Q103" s="1"/>
      <c r="R103" s="1"/>
      <c r="S103" s="1"/>
      <c r="T103" s="1"/>
      <c r="U103" s="1"/>
      <c r="V103" s="1"/>
      <c r="W103" s="1"/>
      <c r="X103" s="1"/>
      <c r="Y103" s="1"/>
      <c r="Z103" s="1"/>
      <c r="AA103" s="1"/>
      <c r="AB103" s="1"/>
      <c r="AC103" s="4"/>
      <c r="AD103" s="4" t="s">
        <v>578</v>
      </c>
      <c r="AE103" s="4"/>
      <c r="AF103" s="4"/>
      <c r="AG103" s="4"/>
      <c r="AH103" s="4"/>
      <c r="AI103" s="171">
        <f>IF(B103="有",2,0)</f>
        <v>0</v>
      </c>
      <c r="AJ103" s="171">
        <f>IF(C103=AQ56,2,0)</f>
        <v>0</v>
      </c>
      <c r="AK103" s="171">
        <f>AJ103</f>
        <v>0</v>
      </c>
      <c r="AL103" s="4"/>
      <c r="AM103" s="4"/>
      <c r="AN103" s="4"/>
      <c r="AO103" s="4"/>
      <c r="AP103" s="4"/>
      <c r="AQ103" s="4"/>
      <c r="AR103" s="4"/>
      <c r="AS103" s="4"/>
      <c r="AT103" s="4"/>
      <c r="AU103" s="4"/>
      <c r="AV103" s="4"/>
      <c r="AW103" s="4"/>
      <c r="AX103" s="4"/>
      <c r="AY103" s="4"/>
      <c r="AZ103" s="4"/>
      <c r="BA103" s="1"/>
      <c r="BB103" s="1"/>
    </row>
    <row r="104" spans="1:54" ht="14.25" thickBot="1">
      <c r="A104" s="95" t="s">
        <v>33</v>
      </c>
      <c r="B104" s="118"/>
      <c r="C104" s="108"/>
      <c r="D104" s="176"/>
      <c r="H104" s="1"/>
      <c r="I104" s="1"/>
      <c r="J104" s="1"/>
      <c r="K104" s="1"/>
      <c r="L104" s="1"/>
      <c r="M104" s="1"/>
      <c r="N104" s="1"/>
      <c r="O104" s="1"/>
      <c r="P104" s="1"/>
      <c r="Q104" s="1"/>
      <c r="R104" s="1"/>
      <c r="S104" s="1"/>
      <c r="T104" s="1"/>
      <c r="U104" s="1"/>
      <c r="V104" s="1"/>
      <c r="W104" s="1"/>
      <c r="X104" s="1"/>
      <c r="Y104" s="1"/>
      <c r="Z104" s="1"/>
      <c r="AA104" s="1"/>
      <c r="AB104" s="1"/>
      <c r="AC104" s="4"/>
      <c r="AD104" s="4" t="s">
        <v>579</v>
      </c>
      <c r="AE104" s="4"/>
      <c r="AF104" s="4"/>
      <c r="AG104" s="4"/>
      <c r="AH104" s="4"/>
      <c r="AI104" s="171">
        <f>IF(B104="有",1,0)</f>
        <v>0</v>
      </c>
      <c r="AJ104" s="171">
        <f>IF(C104=AQ56,1,0)</f>
        <v>0</v>
      </c>
      <c r="AK104" s="171">
        <f>AJ104</f>
        <v>0</v>
      </c>
      <c r="AL104" s="4"/>
      <c r="AM104" s="4"/>
      <c r="AN104" s="4"/>
      <c r="AO104" s="4"/>
      <c r="AP104" s="4"/>
      <c r="AQ104" s="4"/>
      <c r="AR104" s="4"/>
      <c r="AS104" s="4"/>
      <c r="AT104" s="4"/>
      <c r="AU104" s="4"/>
      <c r="AV104" s="4"/>
      <c r="AW104" s="4"/>
      <c r="AX104" s="4"/>
      <c r="AY104" s="4"/>
      <c r="AZ104" s="4"/>
      <c r="BA104" s="1"/>
      <c r="BB104" s="1"/>
    </row>
    <row r="105" spans="1:54" ht="14.25" thickBot="1">
      <c r="A105" s="95" t="s">
        <v>34</v>
      </c>
      <c r="B105" s="118"/>
      <c r="C105" s="108"/>
      <c r="D105" s="176"/>
      <c r="H105" s="1"/>
      <c r="I105" s="1"/>
      <c r="J105" s="1"/>
      <c r="K105" s="1"/>
      <c r="L105" s="1"/>
      <c r="M105" s="1"/>
      <c r="N105" s="1"/>
      <c r="O105" s="1"/>
      <c r="P105" s="1"/>
      <c r="Q105" s="1"/>
      <c r="R105" s="1"/>
      <c r="S105" s="1"/>
      <c r="T105" s="1"/>
      <c r="U105" s="1"/>
      <c r="V105" s="1"/>
      <c r="W105" s="1"/>
      <c r="X105" s="1"/>
      <c r="Y105" s="1"/>
      <c r="Z105" s="1"/>
      <c r="AA105" s="1"/>
      <c r="AB105" s="1"/>
      <c r="AC105" s="4"/>
      <c r="AD105" s="4" t="s">
        <v>582</v>
      </c>
      <c r="AE105" s="4"/>
      <c r="AF105" s="4"/>
      <c r="AG105" s="4"/>
      <c r="AH105" s="4"/>
      <c r="AI105" s="171">
        <f>IF(B105="有",2,0)</f>
        <v>0</v>
      </c>
      <c r="AJ105" s="171">
        <f>IF(C105=AQ59,2,0)</f>
        <v>0</v>
      </c>
      <c r="AK105" s="171">
        <f>AJ105</f>
        <v>0</v>
      </c>
      <c r="AL105" s="4"/>
      <c r="AM105" s="4"/>
      <c r="AN105" s="4"/>
      <c r="AO105" s="4"/>
      <c r="AP105" s="4"/>
      <c r="AQ105" s="4"/>
      <c r="AR105" s="4"/>
      <c r="AS105" s="4"/>
      <c r="AT105" s="4"/>
      <c r="AU105" s="4"/>
      <c r="AV105" s="4"/>
      <c r="AW105" s="4"/>
      <c r="AX105" s="4"/>
      <c r="AY105" s="4"/>
      <c r="AZ105" s="4"/>
      <c r="BA105" s="1"/>
      <c r="BB105" s="1"/>
    </row>
    <row r="106" spans="1:54" ht="13.5">
      <c r="A106" s="160" t="s">
        <v>281</v>
      </c>
      <c r="B106" s="161">
        <f>AI106</f>
        <v>0</v>
      </c>
      <c r="C106" s="162" t="s">
        <v>280</v>
      </c>
      <c r="D106" s="163">
        <f>AK106</f>
        <v>0</v>
      </c>
      <c r="H106" s="1"/>
      <c r="I106" s="1"/>
      <c r="J106" s="1"/>
      <c r="K106" s="1"/>
      <c r="L106" s="1"/>
      <c r="M106" s="1"/>
      <c r="N106" s="1"/>
      <c r="O106" s="1"/>
      <c r="P106" s="1"/>
      <c r="Q106" s="1"/>
      <c r="R106" s="1"/>
      <c r="S106" s="1"/>
      <c r="T106" s="1"/>
      <c r="U106" s="1"/>
      <c r="V106" s="1"/>
      <c r="W106" s="1"/>
      <c r="X106" s="1"/>
      <c r="Y106" s="1"/>
      <c r="Z106" s="1"/>
      <c r="AA106" s="1"/>
      <c r="AB106" s="1"/>
      <c r="AC106" s="4"/>
      <c r="AD106" s="4" t="s">
        <v>583</v>
      </c>
      <c r="AE106" s="4"/>
      <c r="AF106" s="4"/>
      <c r="AG106" s="4"/>
      <c r="AH106" s="4"/>
      <c r="AI106" s="171">
        <f>SUM(AI86:AI105)</f>
        <v>0</v>
      </c>
      <c r="AJ106" s="171"/>
      <c r="AK106" s="171">
        <f>SUM(AK86:AK105)</f>
        <v>0</v>
      </c>
      <c r="AL106" s="4"/>
      <c r="AM106" s="4"/>
      <c r="AN106" s="4"/>
      <c r="AO106" s="4"/>
      <c r="AP106" s="4"/>
      <c r="AQ106" s="4"/>
      <c r="AR106" s="4"/>
      <c r="AS106" s="4"/>
      <c r="AT106" s="4"/>
      <c r="AU106" s="4"/>
      <c r="AV106" s="4"/>
      <c r="AW106" s="4"/>
      <c r="AX106" s="4"/>
      <c r="AY106" s="4"/>
      <c r="AZ106" s="4"/>
      <c r="BA106" s="1"/>
      <c r="BB106" s="1"/>
    </row>
    <row r="107" spans="1:54" ht="13.5">
      <c r="A107" s="547" t="s">
        <v>355</v>
      </c>
      <c r="B107" s="547"/>
      <c r="C107" s="547"/>
      <c r="D107" s="547"/>
      <c r="E107" s="159"/>
      <c r="F107" s="159"/>
      <c r="G107" s="1"/>
      <c r="H107" s="1"/>
      <c r="I107" s="1"/>
      <c r="J107" s="1"/>
      <c r="K107" s="1"/>
      <c r="L107" s="1"/>
      <c r="M107" s="1"/>
      <c r="N107" s="1"/>
      <c r="O107" s="1"/>
      <c r="P107" s="1"/>
      <c r="Q107" s="1"/>
      <c r="R107" s="1"/>
      <c r="S107" s="1"/>
      <c r="T107" s="1"/>
      <c r="U107" s="1"/>
      <c r="V107" s="1"/>
      <c r="W107" s="1"/>
      <c r="X107" s="1"/>
      <c r="Y107" s="1"/>
      <c r="Z107" s="1"/>
      <c r="AA107" s="1"/>
      <c r="AB107" s="1"/>
      <c r="AC107" s="4"/>
      <c r="AD107" s="4" t="s">
        <v>584</v>
      </c>
      <c r="AE107" s="4"/>
      <c r="AF107" s="4"/>
      <c r="AG107" s="4"/>
      <c r="AH107" s="4"/>
      <c r="AI107" s="4"/>
      <c r="AJ107" s="4"/>
      <c r="AK107" s="4"/>
      <c r="AL107" s="4"/>
      <c r="AM107" s="4"/>
      <c r="AN107" s="4"/>
      <c r="AO107" s="4"/>
      <c r="AP107" s="4"/>
      <c r="AQ107" s="4"/>
      <c r="AR107" s="4"/>
      <c r="AS107" s="4"/>
      <c r="AT107" s="4"/>
      <c r="AU107" s="4"/>
      <c r="AV107" s="4"/>
      <c r="AW107" s="4"/>
      <c r="AX107" s="4"/>
      <c r="AY107" s="4"/>
      <c r="AZ107" s="4"/>
      <c r="BA107" s="1"/>
      <c r="BB107" s="1"/>
    </row>
    <row r="108" spans="1:54" ht="13.5">
      <c r="A108" s="1"/>
      <c r="B108" s="12"/>
      <c r="C108" s="1"/>
      <c r="D108" s="51"/>
      <c r="E108" s="1"/>
      <c r="F108" s="1"/>
      <c r="G108" s="1"/>
      <c r="H108" s="1"/>
      <c r="I108" s="1"/>
      <c r="J108" s="1"/>
      <c r="K108" s="1"/>
      <c r="L108" s="1"/>
      <c r="M108" s="1"/>
      <c r="N108" s="1"/>
      <c r="O108" s="1"/>
      <c r="P108" s="1"/>
      <c r="Q108" s="1"/>
      <c r="R108" s="1"/>
      <c r="S108" s="1"/>
      <c r="T108" s="1"/>
      <c r="U108" s="1"/>
      <c r="V108" s="1"/>
      <c r="W108" s="1"/>
      <c r="X108" s="1"/>
      <c r="Y108" s="1"/>
      <c r="Z108" s="1"/>
      <c r="AA108" s="1"/>
      <c r="AB108" s="1"/>
      <c r="AC108" s="4"/>
      <c r="AD108" s="4" t="s">
        <v>585</v>
      </c>
      <c r="AE108" s="4"/>
      <c r="AF108" s="4"/>
      <c r="AG108" s="4"/>
      <c r="AH108" s="4"/>
      <c r="AI108" s="4"/>
      <c r="AJ108" s="4"/>
      <c r="AK108" s="4"/>
      <c r="AL108" s="4"/>
      <c r="AM108" s="4"/>
      <c r="AN108" s="4"/>
      <c r="AO108" s="4"/>
      <c r="AP108" s="4"/>
      <c r="AQ108" s="4"/>
      <c r="AR108" s="4"/>
      <c r="AS108" s="4"/>
      <c r="AT108" s="4"/>
      <c r="AU108" s="4"/>
      <c r="AV108" s="4"/>
      <c r="AW108" s="4"/>
      <c r="AX108" s="4"/>
      <c r="AY108" s="4"/>
      <c r="AZ108" s="4"/>
      <c r="BA108" s="1"/>
      <c r="BB108" s="1"/>
    </row>
    <row r="109" spans="1:54" ht="13.5">
      <c r="A109" s="1" t="s">
        <v>173</v>
      </c>
      <c r="B109" s="12"/>
      <c r="C109" s="1"/>
      <c r="D109" s="51"/>
      <c r="E109" s="1"/>
      <c r="F109" s="1"/>
      <c r="G109" s="1"/>
      <c r="H109" s="1"/>
      <c r="I109" s="1"/>
      <c r="J109" s="1"/>
      <c r="K109" s="1"/>
      <c r="L109" s="1"/>
      <c r="M109" s="1"/>
      <c r="N109" s="1"/>
      <c r="O109" s="1"/>
      <c r="P109" s="1"/>
      <c r="Q109" s="1"/>
      <c r="R109" s="1"/>
      <c r="S109" s="1"/>
      <c r="T109" s="1"/>
      <c r="U109" s="1"/>
      <c r="V109" s="1"/>
      <c r="W109" s="1"/>
      <c r="X109" s="1"/>
      <c r="Y109" s="1"/>
      <c r="Z109" s="1"/>
      <c r="AA109" s="1"/>
      <c r="AB109" s="1"/>
      <c r="AC109" s="4"/>
      <c r="AD109" s="4" t="s">
        <v>586</v>
      </c>
      <c r="AE109" s="4"/>
      <c r="AF109" s="4"/>
      <c r="AG109" s="4"/>
      <c r="AH109" s="4"/>
      <c r="AI109" s="4"/>
      <c r="AJ109" s="4"/>
      <c r="AK109" s="4"/>
      <c r="AL109" s="4"/>
      <c r="AM109" s="4"/>
      <c r="AN109" s="4"/>
      <c r="AO109" s="4"/>
      <c r="AP109" s="4"/>
      <c r="AQ109" s="4"/>
      <c r="AR109" s="4"/>
      <c r="AS109" s="4"/>
      <c r="AT109" s="4"/>
      <c r="AU109" s="4"/>
      <c r="AV109" s="4"/>
      <c r="AW109" s="4"/>
      <c r="AX109" s="4"/>
      <c r="AY109" s="4"/>
      <c r="AZ109" s="4"/>
      <c r="BA109" s="1"/>
      <c r="BB109" s="1"/>
    </row>
    <row r="110" spans="1:54" ht="13.5">
      <c r="A110" s="1" t="s">
        <v>174</v>
      </c>
      <c r="B110" s="1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4"/>
      <c r="AD110" s="4" t="s">
        <v>587</v>
      </c>
      <c r="AE110" s="4"/>
      <c r="AF110" s="4"/>
      <c r="AG110" s="4"/>
      <c r="AH110" s="4"/>
      <c r="AI110" s="4"/>
      <c r="AJ110" s="4"/>
      <c r="AK110" s="4"/>
      <c r="AL110" s="4"/>
      <c r="AM110" s="4"/>
      <c r="AN110" s="4"/>
      <c r="AO110" s="4"/>
      <c r="AP110" s="4"/>
      <c r="AQ110" s="4"/>
      <c r="AR110" s="4"/>
      <c r="AS110" s="4"/>
      <c r="AT110" s="4"/>
      <c r="AU110" s="4"/>
      <c r="AV110" s="4"/>
      <c r="AW110" s="4"/>
      <c r="AX110" s="4"/>
      <c r="AY110" s="4"/>
      <c r="AZ110" s="4"/>
      <c r="BA110" s="1"/>
      <c r="BB110" s="1"/>
    </row>
    <row r="111" spans="1:54" ht="13.5">
      <c r="A111" s="54" t="s">
        <v>616</v>
      </c>
      <c r="B111" s="53"/>
      <c r="C111" s="55" t="s">
        <v>175</v>
      </c>
      <c r="D111" s="29" t="s">
        <v>153</v>
      </c>
      <c r="E111" s="1"/>
      <c r="F111" s="1"/>
      <c r="G111" s="1"/>
      <c r="H111" s="1"/>
      <c r="I111" s="1"/>
      <c r="J111" s="1"/>
      <c r="K111" s="1"/>
      <c r="L111" s="1"/>
      <c r="M111" s="1"/>
      <c r="N111" s="1"/>
      <c r="O111" s="1"/>
      <c r="P111" s="1"/>
      <c r="Q111" s="1"/>
      <c r="R111" s="1"/>
      <c r="S111" s="1"/>
      <c r="T111" s="1"/>
      <c r="U111" s="1"/>
      <c r="V111" s="1"/>
      <c r="W111" s="1"/>
      <c r="X111" s="1"/>
      <c r="Y111" s="1"/>
      <c r="Z111" s="1"/>
      <c r="AA111" s="1"/>
      <c r="AB111" s="1"/>
      <c r="AC111" s="4"/>
      <c r="AD111" s="4" t="s">
        <v>588</v>
      </c>
      <c r="AE111" s="4"/>
      <c r="AF111" s="4"/>
      <c r="AG111" s="4"/>
      <c r="AH111" s="4"/>
      <c r="AI111" s="4"/>
      <c r="AJ111" s="4"/>
      <c r="AK111" s="4"/>
      <c r="AL111" s="4"/>
      <c r="AM111" s="4"/>
      <c r="AN111" s="4"/>
      <c r="AO111" s="4"/>
      <c r="AP111" s="4"/>
      <c r="AQ111" s="4"/>
      <c r="AR111" s="4"/>
      <c r="AS111" s="4"/>
      <c r="AT111" s="4"/>
      <c r="AU111" s="4"/>
      <c r="AV111" s="4"/>
      <c r="AW111" s="4"/>
      <c r="AX111" s="4"/>
      <c r="AY111" s="4"/>
      <c r="AZ111" s="4"/>
      <c r="BA111" s="1"/>
      <c r="BB111" s="1"/>
    </row>
    <row r="112" spans="1:54" ht="13.5">
      <c r="A112" s="554" t="str">
        <f>$C$21</f>
        <v>悪い（軟弱地盤割増１．０）</v>
      </c>
      <c r="B112" s="555"/>
      <c r="C112" s="558">
        <f>$C$22</f>
        <v>0</v>
      </c>
      <c r="D112" s="129">
        <f>$C$19</f>
        <v>0</v>
      </c>
      <c r="E112" s="1"/>
      <c r="F112" s="1"/>
      <c r="G112" s="1"/>
      <c r="H112" s="1"/>
      <c r="I112" s="1"/>
      <c r="J112" s="1"/>
      <c r="K112" s="1"/>
      <c r="L112" s="1"/>
      <c r="M112" s="1"/>
      <c r="N112" s="1"/>
      <c r="O112" s="1"/>
      <c r="P112" s="1"/>
      <c r="Q112" s="1"/>
      <c r="R112" s="1"/>
      <c r="S112" s="1"/>
      <c r="T112" s="1"/>
      <c r="U112" s="1"/>
      <c r="V112" s="1"/>
      <c r="W112" s="1"/>
      <c r="X112" s="1"/>
      <c r="Y112" s="1"/>
      <c r="Z112" s="1"/>
      <c r="AA112" s="1"/>
      <c r="AB112" s="1"/>
      <c r="AC112" s="4"/>
      <c r="AD112" s="4" t="s">
        <v>589</v>
      </c>
      <c r="AE112" s="4"/>
      <c r="AF112" s="4"/>
      <c r="AG112" s="4"/>
      <c r="AH112" s="4"/>
      <c r="AI112" s="4"/>
      <c r="AJ112" s="4"/>
      <c r="AK112" s="4"/>
      <c r="AL112" s="4"/>
      <c r="AM112" s="4"/>
      <c r="AN112" s="4"/>
      <c r="AO112" s="4"/>
      <c r="AP112" s="4"/>
      <c r="AQ112" s="4"/>
      <c r="AR112" s="4"/>
      <c r="AS112" s="4"/>
      <c r="AT112" s="4"/>
      <c r="AU112" s="4"/>
      <c r="AV112" s="4"/>
      <c r="AW112" s="4"/>
      <c r="AX112" s="4"/>
      <c r="AY112" s="4"/>
      <c r="AZ112" s="4"/>
      <c r="BA112" s="1"/>
      <c r="BB112" s="1"/>
    </row>
    <row r="113" spans="1:54" ht="13.5">
      <c r="A113" s="556"/>
      <c r="B113" s="557"/>
      <c r="C113" s="559"/>
      <c r="D113" s="130">
        <f>$C$20</f>
        <v>0</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4"/>
      <c r="AD113" s="4" t="s">
        <v>590</v>
      </c>
      <c r="AE113" s="4"/>
      <c r="AF113" s="4"/>
      <c r="AG113" s="4"/>
      <c r="AH113" s="4"/>
      <c r="AI113" s="4"/>
      <c r="AJ113" s="4"/>
      <c r="AK113" s="4"/>
      <c r="AL113" s="4"/>
      <c r="AM113" s="4"/>
      <c r="AN113" s="4"/>
      <c r="AO113" s="4"/>
      <c r="AP113" s="4"/>
      <c r="AQ113" s="4"/>
      <c r="AR113" s="4"/>
      <c r="AS113" s="4"/>
      <c r="AT113" s="4"/>
      <c r="AU113" s="4"/>
      <c r="AV113" s="4"/>
      <c r="AW113" s="4"/>
      <c r="AX113" s="4"/>
      <c r="AY113" s="4"/>
      <c r="AZ113" s="4"/>
      <c r="BA113" s="1"/>
      <c r="BB113" s="1"/>
    </row>
    <row r="114" spans="1:54" ht="13.5">
      <c r="A114" s="1" t="s">
        <v>176</v>
      </c>
      <c r="B114" s="12"/>
      <c r="C114" s="1"/>
      <c r="D114" s="61"/>
      <c r="E114" s="1"/>
      <c r="F114" s="1"/>
      <c r="G114" s="1"/>
      <c r="H114" s="1"/>
      <c r="I114" s="1"/>
      <c r="J114" s="1"/>
      <c r="K114" s="1"/>
      <c r="L114" s="1"/>
      <c r="M114" s="1"/>
      <c r="N114" s="1"/>
      <c r="O114" s="1"/>
      <c r="P114" s="1"/>
      <c r="Q114" s="1"/>
      <c r="R114" s="1"/>
      <c r="S114" s="1"/>
      <c r="T114" s="1"/>
      <c r="U114" s="1"/>
      <c r="V114" s="1"/>
      <c r="W114" s="1"/>
      <c r="X114" s="1"/>
      <c r="Y114" s="1"/>
      <c r="Z114" s="1"/>
      <c r="AA114" s="1"/>
      <c r="AB114" s="1"/>
      <c r="AC114" s="4"/>
      <c r="AD114" s="4" t="s">
        <v>591</v>
      </c>
      <c r="AE114" s="4"/>
      <c r="AF114" s="4"/>
      <c r="AG114" s="4"/>
      <c r="AH114" s="4"/>
      <c r="AI114" s="4"/>
      <c r="AJ114" s="4"/>
      <c r="AK114" s="4"/>
      <c r="AL114" s="4"/>
      <c r="AM114" s="4"/>
      <c r="AN114" s="4"/>
      <c r="AO114" s="4"/>
      <c r="AP114" s="4"/>
      <c r="AQ114" s="4"/>
      <c r="AR114" s="4"/>
      <c r="AS114" s="4"/>
      <c r="AT114" s="4"/>
      <c r="AU114" s="4"/>
      <c r="AV114" s="4"/>
      <c r="AW114" s="4"/>
      <c r="AX114" s="4"/>
      <c r="AY114" s="4"/>
      <c r="AZ114" s="4"/>
      <c r="BA114" s="1"/>
      <c r="BB114" s="1"/>
    </row>
    <row r="115" spans="1:54" ht="14.25" thickBot="1">
      <c r="A115" s="54" t="s">
        <v>648</v>
      </c>
      <c r="B115" s="53"/>
      <c r="C115" s="55" t="s">
        <v>175</v>
      </c>
      <c r="D115" s="120" t="s">
        <v>153</v>
      </c>
      <c r="E115" s="1"/>
      <c r="F115" s="1"/>
      <c r="G115" s="1"/>
      <c r="H115" s="1"/>
      <c r="I115" s="1"/>
      <c r="J115" s="1"/>
      <c r="K115" s="1"/>
      <c r="L115" s="1"/>
      <c r="M115" s="1"/>
      <c r="N115" s="1"/>
      <c r="O115" s="1"/>
      <c r="P115" s="1"/>
      <c r="Q115" s="1"/>
      <c r="R115" s="1"/>
      <c r="S115" s="1"/>
      <c r="T115" s="1"/>
      <c r="U115" s="1"/>
      <c r="V115" s="1"/>
      <c r="W115" s="1"/>
      <c r="X115" s="1"/>
      <c r="Y115" s="1"/>
      <c r="Z115" s="1"/>
      <c r="AA115" s="1"/>
      <c r="AB115" s="1"/>
      <c r="AC115" s="4"/>
      <c r="AD115" s="4" t="s">
        <v>592</v>
      </c>
      <c r="AE115" s="4"/>
      <c r="AF115" s="4"/>
      <c r="AG115" s="4"/>
      <c r="AH115" s="4"/>
      <c r="AI115" s="4"/>
      <c r="AJ115" s="4"/>
      <c r="AK115" s="4"/>
      <c r="AL115" s="4"/>
      <c r="AM115" s="4"/>
      <c r="AN115" s="4"/>
      <c r="AO115" s="4"/>
      <c r="AP115" s="4"/>
      <c r="AQ115" s="4"/>
      <c r="AR115" s="4"/>
      <c r="AS115" s="4"/>
      <c r="AT115" s="4"/>
      <c r="AU115" s="4"/>
      <c r="AV115" s="4"/>
      <c r="AW115" s="4"/>
      <c r="AX115" s="4"/>
      <c r="AY115" s="4"/>
      <c r="AZ115" s="4"/>
      <c r="BA115" s="1"/>
      <c r="BB115" s="1"/>
    </row>
    <row r="116" spans="1:54" ht="14.25" thickBot="1">
      <c r="A116" s="65">
        <f>$C$23</f>
        <v>0</v>
      </c>
      <c r="B116" s="66"/>
      <c r="C116" s="65">
        <f>$C$24</f>
        <v>0</v>
      </c>
      <c r="D116" s="135"/>
      <c r="E116" s="1"/>
      <c r="F116" s="1"/>
      <c r="G116" s="1"/>
      <c r="H116" s="1"/>
      <c r="I116" s="1"/>
      <c r="J116" s="1"/>
      <c r="K116" s="1"/>
      <c r="L116" s="1"/>
      <c r="M116" s="1"/>
      <c r="N116" s="1"/>
      <c r="O116" s="1"/>
      <c r="P116" s="1"/>
      <c r="Q116" s="1"/>
      <c r="R116" s="1"/>
      <c r="S116" s="1"/>
      <c r="T116" s="1"/>
      <c r="U116" s="1"/>
      <c r="V116" s="1"/>
      <c r="W116" s="1"/>
      <c r="X116" s="1"/>
      <c r="Y116" s="1"/>
      <c r="Z116" s="1"/>
      <c r="AA116" s="1"/>
      <c r="AB116" s="1"/>
      <c r="AC116" s="4"/>
      <c r="AD116" s="4" t="s">
        <v>593</v>
      </c>
      <c r="AE116" s="4"/>
      <c r="AF116" s="4"/>
      <c r="AG116" s="4"/>
      <c r="AH116" s="4"/>
      <c r="AI116" s="4"/>
      <c r="AJ116" s="4"/>
      <c r="AK116" s="4"/>
      <c r="AL116" s="4"/>
      <c r="AM116" s="4"/>
      <c r="AN116" s="4"/>
      <c r="AO116" s="4"/>
      <c r="AP116" s="4"/>
      <c r="AQ116" s="4"/>
      <c r="AR116" s="4"/>
      <c r="AS116" s="4"/>
      <c r="AT116" s="4"/>
      <c r="AU116" s="4"/>
      <c r="AV116" s="4"/>
      <c r="AW116" s="4"/>
      <c r="AX116" s="4"/>
      <c r="AY116" s="4"/>
      <c r="AZ116" s="4"/>
      <c r="BA116" s="1"/>
      <c r="BB116" s="1"/>
    </row>
    <row r="117" spans="1:54" ht="13.5">
      <c r="A117" s="1" t="s">
        <v>177</v>
      </c>
      <c r="B117" s="12"/>
      <c r="C117" s="1"/>
      <c r="D117" s="61"/>
      <c r="E117" s="1"/>
      <c r="F117" s="1"/>
      <c r="G117" s="1"/>
      <c r="H117" s="1"/>
      <c r="I117" s="1"/>
      <c r="J117" s="1"/>
      <c r="K117" s="1"/>
      <c r="L117" s="1"/>
      <c r="M117" s="1"/>
      <c r="N117" s="1"/>
      <c r="O117" s="1"/>
      <c r="P117" s="1"/>
      <c r="Q117" s="1"/>
      <c r="R117" s="1"/>
      <c r="S117" s="1"/>
      <c r="T117" s="1"/>
      <c r="U117" s="1"/>
      <c r="V117" s="1"/>
      <c r="W117" s="1"/>
      <c r="X117" s="1"/>
      <c r="Y117" s="1"/>
      <c r="Z117" s="1"/>
      <c r="AA117" s="1"/>
      <c r="AB117" s="1"/>
      <c r="AC117" s="4"/>
      <c r="AD117" s="4" t="s">
        <v>594</v>
      </c>
      <c r="AE117" s="4"/>
      <c r="AF117" s="4"/>
      <c r="AG117" s="4"/>
      <c r="AH117" s="4"/>
      <c r="AI117" s="4"/>
      <c r="AJ117" s="4"/>
      <c r="AK117" s="4"/>
      <c r="AL117" s="4"/>
      <c r="AM117" s="4"/>
      <c r="AN117" s="4"/>
      <c r="AO117" s="4"/>
      <c r="AP117" s="4"/>
      <c r="AQ117" s="4"/>
      <c r="AR117" s="4"/>
      <c r="AS117" s="4"/>
      <c r="AT117" s="4"/>
      <c r="AU117" s="4"/>
      <c r="AV117" s="4"/>
      <c r="AW117" s="4"/>
      <c r="AX117" s="4"/>
      <c r="AY117" s="4"/>
      <c r="AZ117" s="4"/>
      <c r="BA117" s="1"/>
      <c r="BB117" s="1"/>
    </row>
    <row r="118" spans="1:54" ht="13.5">
      <c r="A118" s="54" t="s">
        <v>655</v>
      </c>
      <c r="B118" s="53"/>
      <c r="C118" s="29"/>
      <c r="D118" s="29" t="s">
        <v>153</v>
      </c>
      <c r="E118" s="1"/>
      <c r="F118" s="1"/>
      <c r="G118" s="1"/>
      <c r="H118" s="1"/>
      <c r="I118" s="1"/>
      <c r="J118" s="1"/>
      <c r="K118" s="1"/>
      <c r="L118" s="1"/>
      <c r="M118" s="1"/>
      <c r="N118" s="1"/>
      <c r="O118" s="1"/>
      <c r="P118" s="1"/>
      <c r="Q118" s="1"/>
      <c r="R118" s="1"/>
      <c r="S118" s="1"/>
      <c r="T118" s="1"/>
      <c r="U118" s="1"/>
      <c r="V118" s="1"/>
      <c r="W118" s="1"/>
      <c r="X118" s="1"/>
      <c r="Y118" s="1"/>
      <c r="Z118" s="1"/>
      <c r="AA118" s="1"/>
      <c r="AB118" s="1"/>
      <c r="AC118" s="4"/>
      <c r="AD118" s="4" t="s">
        <v>595</v>
      </c>
      <c r="AE118" s="4"/>
      <c r="AF118" s="4"/>
      <c r="AG118" s="4"/>
      <c r="AH118" s="4"/>
      <c r="AI118" s="4"/>
      <c r="AJ118" s="4"/>
      <c r="AK118" s="4"/>
      <c r="AL118" s="4"/>
      <c r="AM118" s="4"/>
      <c r="AN118" s="4"/>
      <c r="AO118" s="4"/>
      <c r="AP118" s="4"/>
      <c r="AQ118" s="4"/>
      <c r="AR118" s="4"/>
      <c r="AS118" s="4"/>
      <c r="AT118" s="4"/>
      <c r="AU118" s="4"/>
      <c r="AV118" s="4"/>
      <c r="AW118" s="4"/>
      <c r="AX118" s="4"/>
      <c r="AY118" s="4"/>
      <c r="AZ118" s="4"/>
      <c r="BA118" s="1"/>
      <c r="BB118" s="1"/>
    </row>
    <row r="119" spans="1:54" ht="23.25" customHeight="1" thickBot="1">
      <c r="A119" s="543">
        <f>$C$25</f>
        <v>0</v>
      </c>
      <c r="B119" s="544"/>
      <c r="C119" s="131" t="e">
        <f>VLOOKUP(A119,AI8:AJ16,2,FALSE)</f>
        <v>#N/A</v>
      </c>
      <c r="D119" s="111"/>
      <c r="E119" s="1"/>
      <c r="F119" s="1"/>
      <c r="G119" s="1"/>
      <c r="H119" s="1"/>
      <c r="I119" s="1"/>
      <c r="J119" s="1"/>
      <c r="K119" s="1"/>
      <c r="L119" s="1"/>
      <c r="M119" s="1"/>
      <c r="N119" s="1"/>
      <c r="O119" s="1"/>
      <c r="P119" s="1"/>
      <c r="Q119" s="1"/>
      <c r="R119" s="1"/>
      <c r="S119" s="1"/>
      <c r="T119" s="1"/>
      <c r="U119" s="1"/>
      <c r="V119" s="1"/>
      <c r="W119" s="1"/>
      <c r="X119" s="1"/>
      <c r="Y119" s="1"/>
      <c r="Z119" s="1"/>
      <c r="AA119" s="1"/>
      <c r="AB119" s="1"/>
      <c r="AC119" s="4"/>
      <c r="AD119" s="4" t="s">
        <v>596</v>
      </c>
      <c r="AE119" s="4"/>
      <c r="AF119" s="4"/>
      <c r="AG119" s="4"/>
      <c r="AH119" s="4"/>
      <c r="AI119" s="4"/>
      <c r="AJ119" s="4"/>
      <c r="AK119" s="4"/>
      <c r="AL119" s="4"/>
      <c r="AM119" s="4"/>
      <c r="AN119" s="4"/>
      <c r="AO119" s="4"/>
      <c r="AP119" s="4"/>
      <c r="AQ119" s="4"/>
      <c r="AR119" s="4"/>
      <c r="AS119" s="4"/>
      <c r="AT119" s="4"/>
      <c r="AU119" s="4"/>
      <c r="AV119" s="4"/>
      <c r="AW119" s="4"/>
      <c r="AX119" s="4"/>
      <c r="AY119" s="4"/>
      <c r="AZ119" s="4"/>
      <c r="BA119" s="1"/>
      <c r="BB119" s="1"/>
    </row>
    <row r="120" spans="1:54" ht="21.75" thickBot="1">
      <c r="A120" s="545"/>
      <c r="B120" s="546"/>
      <c r="C120" s="132"/>
      <c r="D120" s="307" t="s">
        <v>270</v>
      </c>
      <c r="E120" s="1"/>
      <c r="F120" s="1"/>
      <c r="G120" s="1"/>
      <c r="H120" s="1"/>
      <c r="I120" s="1"/>
      <c r="J120" s="1"/>
      <c r="K120" s="1"/>
      <c r="L120" s="1"/>
      <c r="M120" s="1"/>
      <c r="N120" s="1"/>
      <c r="O120" s="1"/>
      <c r="P120" s="1"/>
      <c r="Q120" s="1"/>
      <c r="R120" s="1"/>
      <c r="S120" s="1"/>
      <c r="T120" s="1"/>
      <c r="U120" s="1"/>
      <c r="V120" s="1"/>
      <c r="W120" s="1"/>
      <c r="X120" s="1"/>
      <c r="Y120" s="1"/>
      <c r="Z120" s="1"/>
      <c r="AA120" s="1"/>
      <c r="AB120" s="1"/>
      <c r="AC120" s="4"/>
      <c r="AD120" s="4" t="s">
        <v>597</v>
      </c>
      <c r="AE120" s="4"/>
      <c r="AF120" s="4"/>
      <c r="AG120" s="4"/>
      <c r="AH120" s="4"/>
      <c r="AI120" s="4"/>
      <c r="AJ120" s="4"/>
      <c r="AK120" s="4"/>
      <c r="AL120" s="4"/>
      <c r="AM120" s="4"/>
      <c r="AN120" s="4"/>
      <c r="AO120" s="4"/>
      <c r="AP120" s="4"/>
      <c r="AQ120" s="4"/>
      <c r="AR120" s="4"/>
      <c r="AS120" s="4"/>
      <c r="AT120" s="4"/>
      <c r="AU120" s="4"/>
      <c r="AV120" s="4"/>
      <c r="AW120" s="4"/>
      <c r="AX120" s="4"/>
      <c r="AY120" s="4"/>
      <c r="AZ120" s="4"/>
      <c r="BA120" s="1"/>
      <c r="BB120" s="1"/>
    </row>
    <row r="121" spans="1:54" ht="13.5">
      <c r="A121" s="18" t="s">
        <v>178</v>
      </c>
      <c r="B121" s="17"/>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4"/>
      <c r="AD121" s="4" t="s">
        <v>598</v>
      </c>
      <c r="AE121" s="4"/>
      <c r="AF121" s="4"/>
      <c r="AG121" s="4"/>
      <c r="AH121" s="4"/>
      <c r="AI121" s="4"/>
      <c r="AJ121" s="4"/>
      <c r="AK121" s="4"/>
      <c r="AL121" s="4"/>
      <c r="AM121" s="4"/>
      <c r="AN121" s="4"/>
      <c r="AO121" s="4"/>
      <c r="AP121" s="4"/>
      <c r="AQ121" s="4"/>
      <c r="AR121" s="4"/>
      <c r="AS121" s="4"/>
      <c r="AT121" s="4"/>
      <c r="AU121" s="4"/>
      <c r="AV121" s="4"/>
      <c r="AW121" s="4"/>
      <c r="AX121" s="4"/>
      <c r="AY121" s="4"/>
      <c r="AZ121" s="4"/>
      <c r="BA121" s="1"/>
      <c r="BB121" s="1"/>
    </row>
    <row r="122" spans="1:54" ht="21.75" thickBot="1">
      <c r="A122" s="67"/>
      <c r="B122" s="133"/>
      <c r="C122" s="121" t="e">
        <f>VLOOKUP(C72,AS22:AT26,2,FALSE)</f>
        <v>#N/A</v>
      </c>
      <c r="D122" s="308" t="s">
        <v>244</v>
      </c>
      <c r="E122" s="1"/>
      <c r="F122" s="1"/>
      <c r="G122" s="1"/>
      <c r="H122" s="1"/>
      <c r="I122" s="1"/>
      <c r="J122" s="1"/>
      <c r="K122" s="1"/>
      <c r="L122" s="1"/>
      <c r="M122" s="1"/>
      <c r="N122" s="1"/>
      <c r="O122" s="1"/>
      <c r="P122" s="1"/>
      <c r="Q122" s="1"/>
      <c r="R122" s="1"/>
      <c r="S122" s="1"/>
      <c r="T122" s="1"/>
      <c r="U122" s="1"/>
      <c r="V122" s="1"/>
      <c r="W122" s="1"/>
      <c r="X122" s="1"/>
      <c r="Y122" s="1"/>
      <c r="Z122" s="1"/>
      <c r="AA122" s="1"/>
      <c r="AB122" s="1"/>
      <c r="AC122" s="4"/>
      <c r="AD122" s="4" t="s">
        <v>599</v>
      </c>
      <c r="AE122" s="4"/>
      <c r="AF122" s="4"/>
      <c r="AG122" s="4"/>
      <c r="AH122" s="4"/>
      <c r="AI122" s="4"/>
      <c r="AJ122" s="4"/>
      <c r="AK122" s="4"/>
      <c r="AL122" s="4"/>
      <c r="AM122" s="4"/>
      <c r="AN122" s="4"/>
      <c r="AO122" s="4"/>
      <c r="AP122" s="4"/>
      <c r="AQ122" s="4"/>
      <c r="AR122" s="4"/>
      <c r="AS122" s="4"/>
      <c r="AT122" s="4"/>
      <c r="AU122" s="4"/>
      <c r="AV122" s="4"/>
      <c r="AW122" s="4"/>
      <c r="AX122" s="4"/>
      <c r="AY122" s="4"/>
      <c r="AZ122" s="4"/>
      <c r="BA122" s="1"/>
      <c r="BB122" s="1"/>
    </row>
    <row r="123" spans="1:54" ht="21.75" thickBot="1">
      <c r="A123" s="134"/>
      <c r="B123" s="223"/>
      <c r="C123" s="180"/>
      <c r="D123" s="309" t="s">
        <v>312</v>
      </c>
      <c r="E123" s="1"/>
      <c r="F123" s="1"/>
      <c r="G123" s="1"/>
      <c r="H123" s="1"/>
      <c r="I123" s="1"/>
      <c r="J123" s="1"/>
      <c r="K123" s="1"/>
      <c r="L123" s="1"/>
      <c r="M123" s="1"/>
      <c r="N123" s="1"/>
      <c r="O123" s="1"/>
      <c r="P123" s="1"/>
      <c r="Q123" s="1"/>
      <c r="R123" s="1"/>
      <c r="S123" s="1"/>
      <c r="T123" s="1"/>
      <c r="U123" s="1"/>
      <c r="V123" s="1"/>
      <c r="W123" s="1"/>
      <c r="X123" s="1"/>
      <c r="Y123" s="1"/>
      <c r="Z123" s="1"/>
      <c r="AA123" s="1"/>
      <c r="AB123" s="1"/>
      <c r="AC123" s="4"/>
      <c r="AD123" s="4" t="s">
        <v>600</v>
      </c>
      <c r="AE123" s="4"/>
      <c r="AF123" s="4"/>
      <c r="AG123" s="4"/>
      <c r="AH123" s="4"/>
      <c r="AI123" s="4"/>
      <c r="AJ123" s="4"/>
      <c r="AK123" s="4"/>
      <c r="AL123" s="4"/>
      <c r="AM123" s="4"/>
      <c r="AN123" s="4"/>
      <c r="AO123" s="4"/>
      <c r="AP123" s="4"/>
      <c r="AQ123" s="4"/>
      <c r="AR123" s="4"/>
      <c r="AS123" s="4"/>
      <c r="AT123" s="4"/>
      <c r="AU123" s="4"/>
      <c r="AV123" s="4"/>
      <c r="AW123" s="4"/>
      <c r="AX123" s="4"/>
      <c r="AY123" s="4"/>
      <c r="AZ123" s="4"/>
      <c r="BA123" s="1"/>
      <c r="BB123" s="1"/>
    </row>
    <row r="124" spans="1:54" ht="13.5">
      <c r="A124" s="1" t="s">
        <v>216</v>
      </c>
      <c r="B124" s="1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4"/>
      <c r="AD124" s="4" t="s">
        <v>605</v>
      </c>
      <c r="AE124" s="4"/>
      <c r="AF124" s="4"/>
      <c r="AG124" s="4"/>
      <c r="AH124" s="4"/>
      <c r="AI124" s="4"/>
      <c r="AJ124" s="4"/>
      <c r="AK124" s="4"/>
      <c r="AL124" s="4"/>
      <c r="AM124" s="4"/>
      <c r="AN124" s="4"/>
      <c r="AO124" s="4"/>
      <c r="AP124" s="4"/>
      <c r="AQ124" s="4"/>
      <c r="AR124" s="4"/>
      <c r="AS124" s="4"/>
      <c r="AT124" s="4"/>
      <c r="AU124" s="4"/>
      <c r="AV124" s="4"/>
      <c r="AW124" s="4"/>
      <c r="AX124" s="4"/>
      <c r="AY124" s="4"/>
      <c r="AZ124" s="4"/>
      <c r="BA124" s="1"/>
      <c r="BB124" s="1"/>
    </row>
    <row r="125" spans="1:54" ht="13.5">
      <c r="A125" s="157" t="s">
        <v>356</v>
      </c>
      <c r="B125" s="1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4"/>
      <c r="AD125" s="4" t="s">
        <v>606</v>
      </c>
      <c r="AE125" s="4"/>
      <c r="AF125" s="4"/>
      <c r="AG125" s="4"/>
      <c r="AH125" s="4"/>
      <c r="AI125" s="4"/>
      <c r="AJ125" s="4"/>
      <c r="AK125" s="4"/>
      <c r="AL125" s="4"/>
      <c r="AM125" s="4"/>
      <c r="AN125" s="4"/>
      <c r="AO125" s="4"/>
      <c r="AP125" s="4"/>
      <c r="AQ125" s="4"/>
      <c r="AR125" s="4"/>
      <c r="AS125" s="4"/>
      <c r="AT125" s="4"/>
      <c r="AU125" s="4"/>
      <c r="AV125" s="4"/>
      <c r="AW125" s="4"/>
      <c r="AX125" s="4"/>
      <c r="AY125" s="4"/>
      <c r="AZ125" s="4"/>
      <c r="BA125" s="1"/>
      <c r="BB125" s="1"/>
    </row>
    <row r="126" spans="1:54" ht="24.75" thickBot="1">
      <c r="A126" s="153" t="s">
        <v>271</v>
      </c>
      <c r="B126" s="154" t="s">
        <v>274</v>
      </c>
      <c r="C126" s="154" t="s">
        <v>275</v>
      </c>
      <c r="D126" s="153"/>
      <c r="E126" s="1"/>
      <c r="F126" s="1"/>
      <c r="G126" s="1"/>
      <c r="H126" s="1"/>
      <c r="I126" s="1"/>
      <c r="J126" s="1"/>
      <c r="K126" s="1"/>
      <c r="L126" s="1"/>
      <c r="M126" s="1"/>
      <c r="N126" s="1"/>
      <c r="O126" s="1"/>
      <c r="P126" s="1"/>
      <c r="Q126" s="1"/>
      <c r="R126" s="1"/>
      <c r="S126" s="1"/>
      <c r="T126" s="1"/>
      <c r="U126" s="1"/>
      <c r="V126" s="1"/>
      <c r="W126" s="1"/>
      <c r="X126" s="1"/>
      <c r="Y126" s="1"/>
      <c r="Z126" s="1"/>
      <c r="AA126" s="1"/>
      <c r="AB126" s="1"/>
      <c r="AC126" s="4"/>
      <c r="AD126" s="4" t="s">
        <v>607</v>
      </c>
      <c r="AE126" s="4"/>
      <c r="AF126" s="4"/>
      <c r="AG126" s="4"/>
      <c r="AH126" s="4"/>
      <c r="AI126" s="4"/>
      <c r="AJ126" s="4"/>
      <c r="AK126" s="4"/>
      <c r="AL126" s="4"/>
      <c r="AM126" s="4"/>
      <c r="AN126" s="4"/>
      <c r="AO126" s="4"/>
      <c r="AP126" s="4"/>
      <c r="AQ126" s="4"/>
      <c r="AR126" s="4"/>
      <c r="AS126" s="4"/>
      <c r="AT126" s="4"/>
      <c r="AU126" s="4"/>
      <c r="AV126" s="4"/>
      <c r="AW126" s="4"/>
      <c r="AX126" s="4"/>
      <c r="AY126" s="4"/>
      <c r="AZ126" s="4"/>
      <c r="BA126" s="1"/>
      <c r="BB126" s="1"/>
    </row>
    <row r="127" spans="1:54" ht="14.25" thickBot="1">
      <c r="A127" s="124" t="s">
        <v>272</v>
      </c>
      <c r="B127" s="151"/>
      <c r="C127" s="224"/>
      <c r="D127" s="138"/>
      <c r="E127" s="1"/>
      <c r="F127" s="1"/>
      <c r="G127" s="1"/>
      <c r="H127" s="1"/>
      <c r="I127" s="1"/>
      <c r="J127" s="1"/>
      <c r="K127" s="1"/>
      <c r="L127" s="1"/>
      <c r="M127" s="1"/>
      <c r="N127" s="1"/>
      <c r="O127" s="1"/>
      <c r="P127" s="1"/>
      <c r="Q127" s="1"/>
      <c r="R127" s="1"/>
      <c r="S127" s="1"/>
      <c r="T127" s="1"/>
      <c r="U127" s="1"/>
      <c r="V127" s="1"/>
      <c r="W127" s="1"/>
      <c r="X127" s="1"/>
      <c r="Y127" s="1"/>
      <c r="Z127" s="1"/>
      <c r="AA127" s="1"/>
      <c r="AB127" s="1"/>
      <c r="AC127" s="4"/>
      <c r="AD127" s="4" t="s">
        <v>608</v>
      </c>
      <c r="AE127" s="4"/>
      <c r="AF127" s="4"/>
      <c r="AG127" s="4"/>
      <c r="AH127" s="4"/>
      <c r="AI127" s="4"/>
      <c r="AJ127" s="4"/>
      <c r="AK127" s="4"/>
      <c r="AL127" s="4"/>
      <c r="AM127" s="4"/>
      <c r="AN127" s="4"/>
      <c r="AO127" s="4"/>
      <c r="AP127" s="4"/>
      <c r="AQ127" s="4"/>
      <c r="AR127" s="4"/>
      <c r="AS127" s="4"/>
      <c r="AT127" s="4"/>
      <c r="AU127" s="4"/>
      <c r="AV127" s="4"/>
      <c r="AW127" s="4"/>
      <c r="AX127" s="4"/>
      <c r="AY127" s="4"/>
      <c r="AZ127" s="4"/>
      <c r="BA127" s="1"/>
      <c r="BB127" s="1"/>
    </row>
    <row r="128" spans="1:54" ht="14.25" thickBot="1">
      <c r="A128" s="155" t="s">
        <v>273</v>
      </c>
      <c r="B128" s="151"/>
      <c r="C128" s="225"/>
      <c r="D128" s="152">
        <f>IF(B128&lt;B127,"注意！1階面積が2階面積より小さい","")</f>
      </c>
      <c r="E128" s="18"/>
      <c r="F128" s="1"/>
      <c r="G128" s="1"/>
      <c r="H128" s="1"/>
      <c r="I128" s="1"/>
      <c r="J128" s="1"/>
      <c r="K128" s="1"/>
      <c r="L128" s="1"/>
      <c r="M128" s="1"/>
      <c r="N128" s="1"/>
      <c r="O128" s="1"/>
      <c r="P128" s="1"/>
      <c r="Q128" s="1"/>
      <c r="R128" s="1"/>
      <c r="S128" s="1"/>
      <c r="T128" s="1"/>
      <c r="U128" s="1"/>
      <c r="V128" s="1"/>
      <c r="W128" s="1"/>
      <c r="X128" s="1"/>
      <c r="Y128" s="1"/>
      <c r="Z128" s="1"/>
      <c r="AA128" s="1"/>
      <c r="AB128" s="1"/>
      <c r="AC128" s="4"/>
      <c r="AD128" s="4" t="s">
        <v>609</v>
      </c>
      <c r="AE128" s="4"/>
      <c r="AF128" s="4"/>
      <c r="AG128" s="4"/>
      <c r="AH128" s="4"/>
      <c r="AI128" s="4"/>
      <c r="AJ128" s="4"/>
      <c r="AK128" s="4"/>
      <c r="AL128" s="4"/>
      <c r="AM128" s="4"/>
      <c r="AN128" s="4"/>
      <c r="AO128" s="4"/>
      <c r="AP128" s="4"/>
      <c r="AQ128" s="4"/>
      <c r="AR128" s="4"/>
      <c r="AS128" s="4"/>
      <c r="AT128" s="4"/>
      <c r="AU128" s="4"/>
      <c r="AV128" s="4"/>
      <c r="AW128" s="4"/>
      <c r="AX128" s="4"/>
      <c r="AY128" s="4"/>
      <c r="AZ128" s="4"/>
      <c r="BA128" s="1"/>
      <c r="BB128" s="1"/>
    </row>
    <row r="129" spans="1:54" ht="13.5">
      <c r="A129" s="158" t="s">
        <v>357</v>
      </c>
      <c r="B129" s="122"/>
      <c r="C129" s="123"/>
      <c r="D129" s="123"/>
      <c r="E129" s="553"/>
      <c r="F129" s="1"/>
      <c r="G129" s="1"/>
      <c r="H129" s="1"/>
      <c r="I129" s="1"/>
      <c r="J129" s="1"/>
      <c r="K129" s="1"/>
      <c r="L129" s="1"/>
      <c r="M129" s="1"/>
      <c r="N129" s="1"/>
      <c r="O129" s="1"/>
      <c r="P129" s="1"/>
      <c r="Q129" s="1"/>
      <c r="R129" s="1"/>
      <c r="S129" s="1"/>
      <c r="T129" s="1"/>
      <c r="U129" s="1"/>
      <c r="V129" s="1"/>
      <c r="W129" s="1"/>
      <c r="X129" s="1"/>
      <c r="Y129" s="1"/>
      <c r="Z129" s="1"/>
      <c r="AA129" s="1"/>
      <c r="AB129" s="1"/>
      <c r="AC129" s="4"/>
      <c r="AD129" s="4" t="s">
        <v>610</v>
      </c>
      <c r="AE129" s="4"/>
      <c r="AF129" s="4"/>
      <c r="AG129" s="4"/>
      <c r="AH129" s="4"/>
      <c r="AI129" s="4"/>
      <c r="AJ129" s="4"/>
      <c r="AK129" s="4"/>
      <c r="AL129" s="4"/>
      <c r="AM129" s="4"/>
      <c r="AN129" s="4"/>
      <c r="AO129" s="4"/>
      <c r="AP129" s="4"/>
      <c r="AQ129" s="4"/>
      <c r="AR129" s="4"/>
      <c r="AS129" s="4"/>
      <c r="AT129" s="4"/>
      <c r="AU129" s="4"/>
      <c r="AV129" s="4"/>
      <c r="AW129" s="4"/>
      <c r="AX129" s="4"/>
      <c r="AY129" s="4"/>
      <c r="AZ129" s="4"/>
      <c r="BA129" s="1"/>
      <c r="BB129" s="1"/>
    </row>
    <row r="130" spans="1:54" ht="24.75" thickBot="1">
      <c r="A130" s="125" t="s">
        <v>221</v>
      </c>
      <c r="B130" s="154" t="s">
        <v>781</v>
      </c>
      <c r="C130" s="115" t="s">
        <v>782</v>
      </c>
      <c r="D130" s="115" t="s">
        <v>783</v>
      </c>
      <c r="E130" s="553"/>
      <c r="F130" s="1"/>
      <c r="G130" s="1"/>
      <c r="H130" s="1"/>
      <c r="I130" s="1"/>
      <c r="J130" s="1"/>
      <c r="K130" s="1"/>
      <c r="L130" s="1"/>
      <c r="M130" s="1"/>
      <c r="N130" s="1"/>
      <c r="O130" s="1"/>
      <c r="P130" s="1"/>
      <c r="Q130" s="1"/>
      <c r="R130" s="1"/>
      <c r="S130" s="1"/>
      <c r="T130" s="1"/>
      <c r="U130" s="1"/>
      <c r="V130" s="1"/>
      <c r="W130" s="1"/>
      <c r="X130" s="1"/>
      <c r="Y130" s="1"/>
      <c r="Z130" s="1"/>
      <c r="AA130" s="1"/>
      <c r="AB130" s="1"/>
      <c r="AC130" s="4"/>
      <c r="AD130" s="4" t="s">
        <v>611</v>
      </c>
      <c r="AE130" s="4"/>
      <c r="AF130" s="4"/>
      <c r="AG130" s="4"/>
      <c r="AH130" s="4"/>
      <c r="AI130" s="4"/>
      <c r="AJ130" s="4"/>
      <c r="AK130" s="4"/>
      <c r="AL130" s="4"/>
      <c r="AM130" s="4"/>
      <c r="AN130" s="4"/>
      <c r="AO130" s="4"/>
      <c r="AP130" s="4"/>
      <c r="AQ130" s="4"/>
      <c r="AR130" s="4"/>
      <c r="AS130" s="4"/>
      <c r="AT130" s="4"/>
      <c r="AU130" s="4"/>
      <c r="AV130" s="4"/>
      <c r="AW130" s="4"/>
      <c r="AX130" s="4"/>
      <c r="AY130" s="4"/>
      <c r="AZ130" s="4"/>
      <c r="BA130" s="1"/>
      <c r="BB130" s="1"/>
    </row>
    <row r="131" spans="1:54" ht="14.25" thickBot="1">
      <c r="A131" s="126" t="s">
        <v>217</v>
      </c>
      <c r="B131" s="208"/>
      <c r="C131" s="156"/>
      <c r="D131" s="560" t="e">
        <f>IF((1-(AK106/AI106))&lt;0.7,0.7,(1-(AK106/AI106)))</f>
        <v>#DIV/0!</v>
      </c>
      <c r="F131" s="1"/>
      <c r="G131" s="1"/>
      <c r="H131" s="1"/>
      <c r="I131" s="1"/>
      <c r="J131" s="1"/>
      <c r="K131" s="1"/>
      <c r="L131" s="1"/>
      <c r="M131" s="1"/>
      <c r="N131" s="1"/>
      <c r="O131" s="1"/>
      <c r="P131" s="1"/>
      <c r="Q131" s="1"/>
      <c r="R131" s="1"/>
      <c r="S131" s="1"/>
      <c r="T131" s="1"/>
      <c r="U131" s="1"/>
      <c r="V131" s="1"/>
      <c r="W131" s="1"/>
      <c r="X131" s="1"/>
      <c r="Y131" s="1"/>
      <c r="Z131" s="1"/>
      <c r="AA131" s="1"/>
      <c r="AB131" s="1"/>
      <c r="AC131" s="4"/>
      <c r="AD131" s="4" t="s">
        <v>612</v>
      </c>
      <c r="AE131" s="4"/>
      <c r="AF131" s="4"/>
      <c r="AG131" s="4"/>
      <c r="AH131" s="170"/>
      <c r="AI131" s="170"/>
      <c r="AJ131" s="4"/>
      <c r="AK131" s="4"/>
      <c r="AL131" s="4"/>
      <c r="AM131" s="4"/>
      <c r="AN131" s="4"/>
      <c r="AO131" s="4"/>
      <c r="AP131" s="4"/>
      <c r="AQ131" s="4"/>
      <c r="AR131" s="4"/>
      <c r="AS131" s="170"/>
      <c r="AT131" s="4"/>
      <c r="AU131" s="4"/>
      <c r="AV131" s="4"/>
      <c r="AW131" s="4"/>
      <c r="AX131" s="4"/>
      <c r="AY131" s="4"/>
      <c r="AZ131" s="4"/>
      <c r="BA131" s="1"/>
      <c r="BB131" s="1"/>
    </row>
    <row r="132" spans="1:54" ht="14.25" thickBot="1">
      <c r="A132" s="126" t="s">
        <v>218</v>
      </c>
      <c r="B132" s="208"/>
      <c r="C132" s="156"/>
      <c r="D132" s="561"/>
      <c r="F132" s="1"/>
      <c r="G132" s="1"/>
      <c r="H132" s="1"/>
      <c r="I132" s="1"/>
      <c r="J132" s="1"/>
      <c r="K132" s="1"/>
      <c r="L132" s="1"/>
      <c r="M132" s="1"/>
      <c r="N132" s="1"/>
      <c r="O132" s="1"/>
      <c r="P132" s="1"/>
      <c r="Q132" s="1"/>
      <c r="R132" s="1"/>
      <c r="S132" s="1"/>
      <c r="T132" s="1"/>
      <c r="U132" s="1"/>
      <c r="V132" s="1"/>
      <c r="W132" s="1"/>
      <c r="X132" s="1"/>
      <c r="Y132" s="1"/>
      <c r="Z132" s="1"/>
      <c r="AA132" s="1"/>
      <c r="AB132" s="1"/>
      <c r="AC132" s="4"/>
      <c r="AD132" s="4" t="s">
        <v>613</v>
      </c>
      <c r="AE132" s="4"/>
      <c r="AF132" s="4"/>
      <c r="AG132" s="4"/>
      <c r="AH132" s="170"/>
      <c r="AI132" s="170"/>
      <c r="AJ132" s="4"/>
      <c r="AK132" s="4"/>
      <c r="AL132" s="4"/>
      <c r="AM132" s="4"/>
      <c r="AN132" s="4"/>
      <c r="AO132" s="4"/>
      <c r="AP132" s="4"/>
      <c r="AQ132" s="4"/>
      <c r="AR132" s="4"/>
      <c r="AS132" s="170"/>
      <c r="AT132" s="4"/>
      <c r="AU132" s="4"/>
      <c r="AV132" s="4"/>
      <c r="AW132" s="4"/>
      <c r="AX132" s="4"/>
      <c r="AY132" s="4"/>
      <c r="AZ132" s="4"/>
      <c r="BA132" s="1"/>
      <c r="BB132" s="1"/>
    </row>
    <row r="133" spans="1:54" ht="14.25" thickBot="1">
      <c r="A133" s="126" t="s">
        <v>219</v>
      </c>
      <c r="B133" s="208"/>
      <c r="C133" s="156"/>
      <c r="D133" s="561"/>
      <c r="F133" s="1"/>
      <c r="G133" s="1"/>
      <c r="H133" s="1"/>
      <c r="I133" s="1"/>
      <c r="J133" s="1"/>
      <c r="K133" s="1"/>
      <c r="L133" s="1"/>
      <c r="M133" s="1"/>
      <c r="N133" s="1"/>
      <c r="O133" s="1"/>
      <c r="P133" s="1"/>
      <c r="Q133" s="1"/>
      <c r="R133" s="1"/>
      <c r="S133" s="1"/>
      <c r="T133" s="1"/>
      <c r="U133" s="1"/>
      <c r="V133" s="1"/>
      <c r="W133" s="1"/>
      <c r="X133" s="1"/>
      <c r="Y133" s="1"/>
      <c r="Z133" s="1"/>
      <c r="AA133" s="1"/>
      <c r="AB133" s="1"/>
      <c r="AC133" s="4"/>
      <c r="AD133" s="4" t="s">
        <v>72</v>
      </c>
      <c r="AE133" s="4"/>
      <c r="AF133" s="4"/>
      <c r="AG133" s="4"/>
      <c r="AH133" s="170"/>
      <c r="AI133" s="170"/>
      <c r="AJ133" s="4"/>
      <c r="AK133" s="4"/>
      <c r="AL133" s="4"/>
      <c r="AM133" s="4"/>
      <c r="AN133" s="4"/>
      <c r="AO133" s="4"/>
      <c r="AP133" s="4"/>
      <c r="AQ133" s="4"/>
      <c r="AR133" s="4"/>
      <c r="AS133" s="170"/>
      <c r="AT133" s="4"/>
      <c r="AU133" s="4"/>
      <c r="AV133" s="4"/>
      <c r="AW133" s="4"/>
      <c r="AX133" s="4"/>
      <c r="AY133" s="4"/>
      <c r="AZ133" s="4"/>
      <c r="BA133" s="1"/>
      <c r="BB133" s="1"/>
    </row>
    <row r="134" spans="1:54" ht="14.25" thickBot="1">
      <c r="A134" s="126" t="s">
        <v>220</v>
      </c>
      <c r="B134" s="208"/>
      <c r="C134" s="156"/>
      <c r="D134" s="562"/>
      <c r="F134" s="1"/>
      <c r="G134" s="1"/>
      <c r="H134" s="1"/>
      <c r="I134" s="1"/>
      <c r="J134" s="1"/>
      <c r="K134" s="1"/>
      <c r="L134" s="1"/>
      <c r="M134" s="1"/>
      <c r="N134" s="1"/>
      <c r="O134" s="1"/>
      <c r="P134" s="1"/>
      <c r="Q134" s="1"/>
      <c r="R134" s="1"/>
      <c r="S134" s="1"/>
      <c r="T134" s="1"/>
      <c r="U134" s="1"/>
      <c r="V134" s="1"/>
      <c r="W134" s="1"/>
      <c r="X134" s="1"/>
      <c r="Y134" s="1"/>
      <c r="Z134" s="1"/>
      <c r="AA134" s="1"/>
      <c r="AB134" s="1"/>
      <c r="AC134" s="4"/>
      <c r="AD134" s="4" t="s">
        <v>73</v>
      </c>
      <c r="AE134" s="4"/>
      <c r="AF134" s="4"/>
      <c r="AG134" s="4"/>
      <c r="AH134" s="170"/>
      <c r="AI134" s="170"/>
      <c r="AJ134" s="4"/>
      <c r="AK134" s="4"/>
      <c r="AL134" s="4"/>
      <c r="AM134" s="4"/>
      <c r="AN134" s="4"/>
      <c r="AO134" s="4"/>
      <c r="AP134" s="4"/>
      <c r="AQ134" s="4"/>
      <c r="AR134" s="4"/>
      <c r="AS134" s="170"/>
      <c r="AT134" s="4"/>
      <c r="AU134" s="4"/>
      <c r="AV134" s="4"/>
      <c r="AW134" s="4"/>
      <c r="AX134" s="4"/>
      <c r="AY134" s="4"/>
      <c r="AZ134" s="4"/>
      <c r="BA134" s="1"/>
      <c r="BB134" s="1"/>
    </row>
    <row r="135" spans="1:54" ht="13.5">
      <c r="A135" s="1"/>
      <c r="B135" s="12"/>
      <c r="C135" s="136"/>
      <c r="D135" s="230" t="s">
        <v>358</v>
      </c>
      <c r="F135" s="1"/>
      <c r="G135" s="1"/>
      <c r="H135" s="1"/>
      <c r="I135" s="1"/>
      <c r="J135" s="1"/>
      <c r="K135" s="1"/>
      <c r="L135" s="1"/>
      <c r="M135" s="1"/>
      <c r="N135" s="1"/>
      <c r="O135" s="1"/>
      <c r="P135" s="1"/>
      <c r="Q135" s="1"/>
      <c r="R135" s="1"/>
      <c r="S135" s="1"/>
      <c r="T135" s="1"/>
      <c r="U135" s="1"/>
      <c r="V135" s="1"/>
      <c r="W135" s="1"/>
      <c r="X135" s="1"/>
      <c r="Y135" s="1"/>
      <c r="Z135" s="1"/>
      <c r="AA135" s="1"/>
      <c r="AB135" s="1"/>
      <c r="AC135" s="4"/>
      <c r="AD135" s="4" t="s">
        <v>74</v>
      </c>
      <c r="AE135" s="4"/>
      <c r="AF135" s="4"/>
      <c r="AG135" s="4"/>
      <c r="AH135" s="170"/>
      <c r="AI135" s="170"/>
      <c r="AJ135" s="4"/>
      <c r="AK135" s="4"/>
      <c r="AL135" s="4"/>
      <c r="AM135" s="4"/>
      <c r="AN135" s="4"/>
      <c r="AO135" s="4"/>
      <c r="AP135" s="4"/>
      <c r="AQ135" s="4"/>
      <c r="AR135" s="4"/>
      <c r="AS135" s="170"/>
      <c r="AT135" s="4"/>
      <c r="AU135" s="4"/>
      <c r="AV135" s="4"/>
      <c r="AW135" s="4"/>
      <c r="AX135" s="4"/>
      <c r="AY135" s="4"/>
      <c r="AZ135" s="4"/>
      <c r="BA135" s="1"/>
      <c r="BB135" s="1"/>
    </row>
    <row r="136" spans="5:54" ht="13.5">
      <c r="E136" s="165"/>
      <c r="F136" s="1"/>
      <c r="G136" s="1"/>
      <c r="H136" s="1"/>
      <c r="I136" s="1"/>
      <c r="J136" s="1"/>
      <c r="K136" s="1"/>
      <c r="L136" s="1"/>
      <c r="M136" s="1"/>
      <c r="N136" s="1"/>
      <c r="O136" s="1"/>
      <c r="P136" s="1"/>
      <c r="Q136" s="1"/>
      <c r="R136" s="1"/>
      <c r="S136" s="1"/>
      <c r="T136" s="1"/>
      <c r="U136" s="1"/>
      <c r="V136" s="1"/>
      <c r="W136" s="1"/>
      <c r="X136" s="1"/>
      <c r="Y136" s="1"/>
      <c r="Z136" s="1"/>
      <c r="AA136" s="1"/>
      <c r="AB136" s="1"/>
      <c r="AC136" s="4"/>
      <c r="AD136" s="4" t="s">
        <v>77</v>
      </c>
      <c r="AE136" s="4"/>
      <c r="AF136" s="4"/>
      <c r="AG136" s="4"/>
      <c r="AH136" s="4"/>
      <c r="AI136" s="4"/>
      <c r="AJ136" s="4"/>
      <c r="AK136" s="4"/>
      <c r="AL136" s="4"/>
      <c r="AM136" s="4"/>
      <c r="AN136" s="4"/>
      <c r="AO136" s="4"/>
      <c r="AP136" s="4"/>
      <c r="AQ136" s="4"/>
      <c r="AR136" s="4"/>
      <c r="AS136" s="4"/>
      <c r="AT136" s="4"/>
      <c r="AU136" s="4"/>
      <c r="AV136" s="4"/>
      <c r="AW136" s="4"/>
      <c r="AX136" s="4"/>
      <c r="AY136" s="4"/>
      <c r="AZ136" s="4"/>
      <c r="BA136" s="1"/>
      <c r="BB136" s="1"/>
    </row>
    <row r="137" spans="1:54" ht="13.5">
      <c r="A137" s="1" t="s">
        <v>261</v>
      </c>
      <c r="B137" s="12"/>
      <c r="C137" s="1" t="s">
        <v>260</v>
      </c>
      <c r="D137" s="1"/>
      <c r="H137" s="1"/>
      <c r="I137" s="1"/>
      <c r="J137" s="1"/>
      <c r="K137" s="1"/>
      <c r="L137" s="1"/>
      <c r="M137" s="1"/>
      <c r="N137" s="1"/>
      <c r="O137" s="1"/>
      <c r="P137" s="1"/>
      <c r="Q137" s="1"/>
      <c r="R137" s="1"/>
      <c r="S137" s="1"/>
      <c r="T137" s="1"/>
      <c r="U137" s="1"/>
      <c r="V137" s="1"/>
      <c r="W137" s="1"/>
      <c r="X137" s="1"/>
      <c r="Y137" s="1"/>
      <c r="Z137" s="1"/>
      <c r="AA137" s="1"/>
      <c r="AB137" s="1"/>
      <c r="AC137" s="4"/>
      <c r="AD137" s="4" t="s">
        <v>78</v>
      </c>
      <c r="AE137" s="4"/>
      <c r="AF137" s="4"/>
      <c r="AG137" s="4"/>
      <c r="AH137" s="4"/>
      <c r="AI137" s="4"/>
      <c r="AJ137" s="4"/>
      <c r="AK137" s="4"/>
      <c r="AL137" s="4"/>
      <c r="AM137" s="4"/>
      <c r="AN137" s="4"/>
      <c r="AO137" s="4"/>
      <c r="AP137" s="4"/>
      <c r="AQ137" s="4"/>
      <c r="AR137" s="4"/>
      <c r="AS137" s="4"/>
      <c r="AT137" s="4"/>
      <c r="AU137" s="4"/>
      <c r="AV137" s="4"/>
      <c r="AW137" s="4"/>
      <c r="AX137" s="4"/>
      <c r="AY137" s="4"/>
      <c r="AZ137" s="4"/>
      <c r="BA137" s="1"/>
      <c r="BB137" s="1"/>
    </row>
    <row r="138" spans="1:54" ht="13.5">
      <c r="A138" s="55" t="s">
        <v>264</v>
      </c>
      <c r="B138" s="140" t="s">
        <v>265</v>
      </c>
      <c r="C138" s="55" t="s">
        <v>263</v>
      </c>
      <c r="D138" s="55" t="s">
        <v>262</v>
      </c>
      <c r="H138" s="1"/>
      <c r="I138" s="1"/>
      <c r="J138" s="1"/>
      <c r="K138" s="1"/>
      <c r="L138" s="1"/>
      <c r="M138" s="1"/>
      <c r="N138" s="1"/>
      <c r="O138" s="1"/>
      <c r="P138" s="1"/>
      <c r="Q138" s="1"/>
      <c r="R138" s="1"/>
      <c r="S138" s="1"/>
      <c r="T138" s="1"/>
      <c r="U138" s="1"/>
      <c r="V138" s="1"/>
      <c r="W138" s="1"/>
      <c r="X138" s="1"/>
      <c r="Y138" s="1"/>
      <c r="Z138" s="1"/>
      <c r="AA138" s="1"/>
      <c r="AB138" s="1"/>
      <c r="AC138" s="4"/>
      <c r="AD138" s="4" t="s">
        <v>79</v>
      </c>
      <c r="AE138" s="4"/>
      <c r="AF138" s="4"/>
      <c r="AG138" s="4"/>
      <c r="AH138" s="4"/>
      <c r="AI138" s="4"/>
      <c r="AJ138" s="4"/>
      <c r="AK138" s="4"/>
      <c r="AL138" s="4"/>
      <c r="AM138" s="4"/>
      <c r="AN138" s="4"/>
      <c r="AO138" s="4"/>
      <c r="AP138" s="4"/>
      <c r="AQ138" s="4"/>
      <c r="AR138" s="4"/>
      <c r="AS138" s="4"/>
      <c r="AT138" s="4"/>
      <c r="AU138" s="4"/>
      <c r="AV138" s="4"/>
      <c r="AW138" s="4"/>
      <c r="AX138" s="4"/>
      <c r="AY138" s="4"/>
      <c r="AZ138" s="4"/>
      <c r="BA138" s="1"/>
      <c r="BB138" s="1"/>
    </row>
    <row r="139" spans="1:54" ht="13.5">
      <c r="A139" s="143"/>
      <c r="B139" s="239"/>
      <c r="C139" s="144"/>
      <c r="D139" s="243"/>
      <c r="H139" s="1"/>
      <c r="I139" s="1"/>
      <c r="J139" s="1"/>
      <c r="K139" s="1"/>
      <c r="L139" s="1"/>
      <c r="M139" s="1"/>
      <c r="N139" s="1"/>
      <c r="O139" s="1"/>
      <c r="P139" s="1"/>
      <c r="Q139" s="1"/>
      <c r="R139" s="1"/>
      <c r="S139" s="1"/>
      <c r="T139" s="1"/>
      <c r="U139" s="1"/>
      <c r="V139" s="1"/>
      <c r="W139" s="1"/>
      <c r="X139" s="1"/>
      <c r="Y139" s="1"/>
      <c r="Z139" s="1"/>
      <c r="AA139" s="1"/>
      <c r="AB139" s="1"/>
      <c r="AC139" s="4"/>
      <c r="AD139" s="4" t="s">
        <v>80</v>
      </c>
      <c r="AE139" s="4"/>
      <c r="AF139" s="4"/>
      <c r="AG139" s="4"/>
      <c r="AH139" s="4"/>
      <c r="AI139" s="4"/>
      <c r="AJ139" s="4"/>
      <c r="AK139" s="4"/>
      <c r="AL139" s="4"/>
      <c r="AM139" s="4"/>
      <c r="AN139" s="4"/>
      <c r="AO139" s="4"/>
      <c r="AP139" s="4"/>
      <c r="AQ139" s="4"/>
      <c r="AR139" s="4"/>
      <c r="AS139" s="4"/>
      <c r="AT139" s="4"/>
      <c r="AU139" s="4"/>
      <c r="AV139" s="4"/>
      <c r="AW139" s="4"/>
      <c r="AX139" s="4"/>
      <c r="AY139" s="4"/>
      <c r="AZ139" s="4"/>
      <c r="BA139" s="1"/>
      <c r="BB139" s="1"/>
    </row>
    <row r="140" spans="1:54" ht="13.5">
      <c r="A140" s="145"/>
      <c r="B140" s="240"/>
      <c r="C140" s="146"/>
      <c r="D140" s="244"/>
      <c r="H140" s="1"/>
      <c r="I140" s="1"/>
      <c r="J140" s="1"/>
      <c r="K140" s="1"/>
      <c r="L140" s="1"/>
      <c r="M140" s="1"/>
      <c r="N140" s="1"/>
      <c r="O140" s="1"/>
      <c r="P140" s="1"/>
      <c r="Q140" s="1"/>
      <c r="R140" s="1"/>
      <c r="S140" s="1"/>
      <c r="T140" s="1"/>
      <c r="U140" s="1"/>
      <c r="V140" s="1"/>
      <c r="W140" s="1"/>
      <c r="X140" s="1"/>
      <c r="Y140" s="1"/>
      <c r="Z140" s="1"/>
      <c r="AA140" s="1"/>
      <c r="AB140" s="1"/>
      <c r="AC140" s="4"/>
      <c r="AD140" s="4" t="s">
        <v>81</v>
      </c>
      <c r="AE140" s="4"/>
      <c r="AF140" s="4"/>
      <c r="AG140" s="4"/>
      <c r="AH140" s="4"/>
      <c r="AI140" s="4"/>
      <c r="AJ140" s="4"/>
      <c r="AK140" s="4"/>
      <c r="AL140" s="4"/>
      <c r="AM140" s="4"/>
      <c r="AN140" s="4"/>
      <c r="AO140" s="4"/>
      <c r="AP140" s="4"/>
      <c r="AQ140" s="4"/>
      <c r="AR140" s="4"/>
      <c r="AS140" s="4"/>
      <c r="AT140" s="4"/>
      <c r="AU140" s="4"/>
      <c r="AV140" s="4"/>
      <c r="AW140" s="4"/>
      <c r="AX140" s="4"/>
      <c r="AY140" s="4"/>
      <c r="AZ140" s="4"/>
      <c r="BA140" s="1"/>
      <c r="BB140" s="1"/>
    </row>
    <row r="141" spans="1:54" ht="13.5">
      <c r="A141" s="145"/>
      <c r="B141" s="240"/>
      <c r="C141" s="146"/>
      <c r="D141" s="244"/>
      <c r="H141" s="1"/>
      <c r="I141" s="1"/>
      <c r="J141" s="1"/>
      <c r="K141" s="1"/>
      <c r="L141" s="1"/>
      <c r="M141" s="1"/>
      <c r="N141" s="1"/>
      <c r="O141" s="1"/>
      <c r="P141" s="1"/>
      <c r="Q141" s="1"/>
      <c r="R141" s="1"/>
      <c r="S141" s="1"/>
      <c r="T141" s="1"/>
      <c r="U141" s="1"/>
      <c r="V141" s="1"/>
      <c r="W141" s="1"/>
      <c r="X141" s="1"/>
      <c r="Y141" s="1"/>
      <c r="Z141" s="1"/>
      <c r="AA141" s="1"/>
      <c r="AB141" s="1"/>
      <c r="AC141" s="4"/>
      <c r="AD141" s="4" t="s">
        <v>82</v>
      </c>
      <c r="AE141" s="4"/>
      <c r="AF141" s="4"/>
      <c r="AG141" s="4"/>
      <c r="AH141" s="4"/>
      <c r="AI141" s="4"/>
      <c r="AJ141" s="4"/>
      <c r="AK141" s="4"/>
      <c r="AL141" s="4"/>
      <c r="AM141" s="4"/>
      <c r="AN141" s="4"/>
      <c r="AO141" s="4"/>
      <c r="AP141" s="4"/>
      <c r="AQ141" s="4"/>
      <c r="AR141" s="4"/>
      <c r="AS141" s="4"/>
      <c r="AT141" s="4"/>
      <c r="AU141" s="4"/>
      <c r="AV141" s="4"/>
      <c r="AW141" s="4"/>
      <c r="AX141" s="4"/>
      <c r="AY141" s="4"/>
      <c r="AZ141" s="4"/>
      <c r="BA141" s="1"/>
      <c r="BB141" s="1"/>
    </row>
    <row r="142" spans="1:54" ht="13.5">
      <c r="A142" s="145"/>
      <c r="B142" s="240"/>
      <c r="C142" s="146"/>
      <c r="D142" s="244"/>
      <c r="H142" s="1"/>
      <c r="I142" s="1"/>
      <c r="J142" s="1"/>
      <c r="K142" s="1"/>
      <c r="L142" s="1"/>
      <c r="M142" s="1"/>
      <c r="N142" s="1"/>
      <c r="O142" s="1"/>
      <c r="P142" s="1"/>
      <c r="Q142" s="1"/>
      <c r="R142" s="1"/>
      <c r="S142" s="1"/>
      <c r="T142" s="1"/>
      <c r="U142" s="1"/>
      <c r="V142" s="1"/>
      <c r="W142" s="1"/>
      <c r="X142" s="1"/>
      <c r="Y142" s="1"/>
      <c r="Z142" s="1"/>
      <c r="AA142" s="1"/>
      <c r="AB142" s="1"/>
      <c r="AC142" s="4"/>
      <c r="AD142" s="4" t="s">
        <v>83</v>
      </c>
      <c r="AE142" s="4"/>
      <c r="AF142" s="4"/>
      <c r="AG142" s="4"/>
      <c r="AH142" s="4"/>
      <c r="AI142" s="4"/>
      <c r="AJ142" s="4"/>
      <c r="AK142" s="4"/>
      <c r="AL142" s="4"/>
      <c r="AM142" s="4"/>
      <c r="AN142" s="4"/>
      <c r="AO142" s="4"/>
      <c r="AP142" s="4"/>
      <c r="AQ142" s="4"/>
      <c r="AR142" s="4"/>
      <c r="AS142" s="4"/>
      <c r="AT142" s="4"/>
      <c r="AU142" s="4"/>
      <c r="AV142" s="4"/>
      <c r="AW142" s="4"/>
      <c r="AX142" s="4"/>
      <c r="AY142" s="4"/>
      <c r="AZ142" s="4"/>
      <c r="BA142" s="1"/>
      <c r="BB142" s="1"/>
    </row>
    <row r="143" spans="1:54" ht="13.5">
      <c r="A143" s="147"/>
      <c r="B143" s="241"/>
      <c r="C143" s="148"/>
      <c r="D143" s="245"/>
      <c r="E143" s="1"/>
      <c r="F143" s="1"/>
      <c r="G143" s="1"/>
      <c r="H143" s="1"/>
      <c r="I143" s="1"/>
      <c r="J143" s="1"/>
      <c r="K143" s="1"/>
      <c r="L143" s="1"/>
      <c r="M143" s="1"/>
      <c r="N143" s="1"/>
      <c r="O143" s="1"/>
      <c r="P143" s="1"/>
      <c r="Q143" s="1"/>
      <c r="R143" s="1"/>
      <c r="S143" s="1"/>
      <c r="T143" s="1"/>
      <c r="U143" s="1"/>
      <c r="V143" s="1"/>
      <c r="W143" s="1"/>
      <c r="X143" s="1"/>
      <c r="Y143" s="1"/>
      <c r="Z143" s="1"/>
      <c r="AA143" s="1"/>
      <c r="AB143" s="1"/>
      <c r="AC143" s="4"/>
      <c r="AD143" s="4" t="s">
        <v>84</v>
      </c>
      <c r="AE143" s="4"/>
      <c r="AF143" s="4"/>
      <c r="AG143" s="4"/>
      <c r="AH143" s="4"/>
      <c r="AI143" s="4"/>
      <c r="AJ143" s="4"/>
      <c r="AK143" s="4"/>
      <c r="AL143" s="4"/>
      <c r="AM143" s="4"/>
      <c r="AN143" s="4"/>
      <c r="AO143" s="4"/>
      <c r="AP143" s="4"/>
      <c r="AQ143" s="4"/>
      <c r="AR143" s="4"/>
      <c r="AS143" s="4"/>
      <c r="AT143" s="4"/>
      <c r="AU143" s="4"/>
      <c r="AV143" s="4"/>
      <c r="AW143" s="4"/>
      <c r="AX143" s="4"/>
      <c r="AY143" s="4"/>
      <c r="AZ143" s="4"/>
      <c r="BA143" s="1"/>
      <c r="BB143" s="1"/>
    </row>
    <row r="144" spans="1:54" ht="13.5">
      <c r="A144" s="1"/>
      <c r="B144" s="1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4"/>
      <c r="AD144" s="4" t="s">
        <v>85</v>
      </c>
      <c r="AE144" s="4"/>
      <c r="AF144" s="4"/>
      <c r="AG144" s="4"/>
      <c r="AH144" s="4"/>
      <c r="AI144" s="4"/>
      <c r="AJ144" s="4"/>
      <c r="AK144" s="4"/>
      <c r="AL144" s="4"/>
      <c r="AM144" s="4"/>
      <c r="AN144" s="4"/>
      <c r="AO144" s="4"/>
      <c r="AP144" s="4"/>
      <c r="AQ144" s="4"/>
      <c r="AR144" s="4"/>
      <c r="AS144" s="4"/>
      <c r="AT144" s="4"/>
      <c r="AU144" s="4"/>
      <c r="AV144" s="4"/>
      <c r="AW144" s="4"/>
      <c r="AX144" s="4"/>
      <c r="AY144" s="4"/>
      <c r="AZ144" s="4"/>
      <c r="BA144" s="1"/>
      <c r="BB144" s="1"/>
    </row>
    <row r="145" spans="1:54" ht="13.5">
      <c r="A145" s="1" t="s">
        <v>306</v>
      </c>
      <c r="B145" s="1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4"/>
      <c r="AD145" s="4" t="s">
        <v>88</v>
      </c>
      <c r="AE145" s="4"/>
      <c r="AF145" s="4"/>
      <c r="AG145" s="4"/>
      <c r="AH145" s="4"/>
      <c r="AI145" s="4"/>
      <c r="AJ145" s="4"/>
      <c r="AK145" s="4"/>
      <c r="AL145" s="4"/>
      <c r="AM145" s="4"/>
      <c r="AN145" s="4"/>
      <c r="AO145" s="4"/>
      <c r="AP145" s="4"/>
      <c r="AQ145" s="4"/>
      <c r="AR145" s="4"/>
      <c r="AS145" s="4"/>
      <c r="AT145" s="4"/>
      <c r="AU145" s="4"/>
      <c r="AV145" s="4"/>
      <c r="AW145" s="4"/>
      <c r="AX145" s="4"/>
      <c r="AY145" s="4"/>
      <c r="AZ145" s="4"/>
      <c r="BA145" s="1"/>
      <c r="BB145" s="1"/>
    </row>
    <row r="146" spans="1:54" ht="13.5">
      <c r="A146" s="29" t="s">
        <v>221</v>
      </c>
      <c r="B146" s="140" t="s">
        <v>784</v>
      </c>
      <c r="C146" s="205" t="s">
        <v>785</v>
      </c>
      <c r="D146" s="140" t="s">
        <v>786</v>
      </c>
      <c r="E146" s="1"/>
      <c r="F146" s="1"/>
      <c r="G146" s="1"/>
      <c r="H146" s="1"/>
      <c r="I146" s="1"/>
      <c r="J146" s="1"/>
      <c r="K146" s="1"/>
      <c r="L146" s="1"/>
      <c r="M146" s="1"/>
      <c r="N146" s="1"/>
      <c r="O146" s="1"/>
      <c r="P146" s="1"/>
      <c r="Q146" s="1"/>
      <c r="R146" s="1"/>
      <c r="S146" s="1"/>
      <c r="T146" s="1"/>
      <c r="U146" s="1"/>
      <c r="V146" s="1"/>
      <c r="W146" s="1"/>
      <c r="X146" s="1"/>
      <c r="Y146" s="1"/>
      <c r="Z146" s="1"/>
      <c r="AA146" s="1"/>
      <c r="AB146" s="1"/>
      <c r="AC146" s="4"/>
      <c r="AD146" s="4" t="s">
        <v>89</v>
      </c>
      <c r="AE146" s="4"/>
      <c r="AF146" s="4"/>
      <c r="AG146" s="4"/>
      <c r="AH146" s="4"/>
      <c r="AI146" s="4"/>
      <c r="AJ146" s="4"/>
      <c r="AK146" s="4"/>
      <c r="AL146" s="4"/>
      <c r="AM146" s="4"/>
      <c r="AN146" s="4"/>
      <c r="AO146" s="4"/>
      <c r="AP146" s="4"/>
      <c r="AQ146" s="4"/>
      <c r="AR146" s="4"/>
      <c r="AS146" s="4"/>
      <c r="AT146" s="4"/>
      <c r="AU146" s="4"/>
      <c r="AV146" s="4"/>
      <c r="AW146" s="4"/>
      <c r="AX146" s="4"/>
      <c r="AY146" s="4"/>
      <c r="AZ146" s="4"/>
      <c r="BA146" s="1"/>
      <c r="BB146" s="1"/>
    </row>
    <row r="147" spans="1:54" ht="13.5">
      <c r="A147" s="29" t="s">
        <v>217</v>
      </c>
      <c r="B147" s="206">
        <f>C127</f>
        <v>0</v>
      </c>
      <c r="C147" s="73">
        <f>IF(B131="","",B131*C131*D131)</f>
      </c>
      <c r="D147" s="73">
        <f>IF(B147=0,"",C147/B147)</f>
      </c>
      <c r="E147" s="1"/>
      <c r="F147" s="1"/>
      <c r="G147" s="1"/>
      <c r="H147" s="1"/>
      <c r="I147" s="1"/>
      <c r="J147" s="1"/>
      <c r="K147" s="1"/>
      <c r="L147" s="1"/>
      <c r="M147" s="1"/>
      <c r="N147" s="1"/>
      <c r="O147" s="1"/>
      <c r="P147" s="1"/>
      <c r="Q147" s="1"/>
      <c r="R147" s="1"/>
      <c r="S147" s="1"/>
      <c r="T147" s="1"/>
      <c r="U147" s="1"/>
      <c r="V147" s="1"/>
      <c r="W147" s="1"/>
      <c r="X147" s="1"/>
      <c r="Y147" s="1"/>
      <c r="Z147" s="1"/>
      <c r="AA147" s="1"/>
      <c r="AB147" s="1"/>
      <c r="AC147" s="4"/>
      <c r="AD147" s="4" t="s">
        <v>90</v>
      </c>
      <c r="AE147" s="4"/>
      <c r="AF147" s="4"/>
      <c r="AG147" s="4"/>
      <c r="AH147" s="4"/>
      <c r="AI147" s="4"/>
      <c r="AJ147" s="4"/>
      <c r="AK147" s="4"/>
      <c r="AL147" s="4"/>
      <c r="AM147" s="4"/>
      <c r="AN147" s="4"/>
      <c r="AO147" s="4"/>
      <c r="AP147" s="4"/>
      <c r="AQ147" s="4"/>
      <c r="AR147" s="4"/>
      <c r="AS147" s="4"/>
      <c r="AT147" s="4"/>
      <c r="AU147" s="4"/>
      <c r="AV147" s="4"/>
      <c r="AW147" s="4"/>
      <c r="AX147" s="4"/>
      <c r="AY147" s="4"/>
      <c r="AZ147" s="4"/>
      <c r="BA147" s="1"/>
      <c r="BB147" s="1"/>
    </row>
    <row r="148" spans="1:54" ht="13.5">
      <c r="A148" s="29" t="s">
        <v>218</v>
      </c>
      <c r="B148" s="206">
        <f>C127</f>
        <v>0</v>
      </c>
      <c r="C148" s="73">
        <f>IF(B132="","",B132*C132*D131)</f>
      </c>
      <c r="D148" s="73">
        <f>IF(B148=0,"",C148/B148)</f>
      </c>
      <c r="E148" s="1"/>
      <c r="F148" s="1"/>
      <c r="G148" s="1"/>
      <c r="H148" s="1"/>
      <c r="I148" s="1"/>
      <c r="J148" s="1"/>
      <c r="K148" s="1"/>
      <c r="L148" s="1"/>
      <c r="M148" s="1"/>
      <c r="N148" s="1"/>
      <c r="O148" s="1"/>
      <c r="P148" s="1"/>
      <c r="Q148" s="1"/>
      <c r="R148" s="1"/>
      <c r="S148" s="1"/>
      <c r="T148" s="1"/>
      <c r="U148" s="1"/>
      <c r="V148" s="1"/>
      <c r="W148" s="1"/>
      <c r="X148" s="1"/>
      <c r="Y148" s="1"/>
      <c r="Z148" s="1"/>
      <c r="AA148" s="1"/>
      <c r="AB148" s="1"/>
      <c r="AC148" s="4"/>
      <c r="AD148" s="4" t="s">
        <v>91</v>
      </c>
      <c r="AE148" s="4"/>
      <c r="AF148" s="4"/>
      <c r="AG148" s="4"/>
      <c r="AH148" s="4"/>
      <c r="AI148" s="4"/>
      <c r="AJ148" s="4"/>
      <c r="AK148" s="4"/>
      <c r="AL148" s="4"/>
      <c r="AM148" s="4"/>
      <c r="AN148" s="4"/>
      <c r="AO148" s="4"/>
      <c r="AP148" s="4"/>
      <c r="AQ148" s="4"/>
      <c r="AR148" s="4"/>
      <c r="AS148" s="4"/>
      <c r="AT148" s="4"/>
      <c r="AU148" s="4"/>
      <c r="AV148" s="4"/>
      <c r="AW148" s="4"/>
      <c r="AX148" s="4"/>
      <c r="AY148" s="4"/>
      <c r="AZ148" s="4"/>
      <c r="BA148" s="1"/>
      <c r="BB148" s="1"/>
    </row>
    <row r="149" spans="1:54" ht="13.5">
      <c r="A149" s="29" t="s">
        <v>219</v>
      </c>
      <c r="B149" s="206">
        <f>C128</f>
        <v>0</v>
      </c>
      <c r="C149" s="73">
        <f>IF(B133="","",B133*C133*D131)</f>
      </c>
      <c r="D149" s="73">
        <f>IF(B149=0,"",C149/B149)</f>
      </c>
      <c r="E149" s="1"/>
      <c r="F149" s="1"/>
      <c r="G149" s="1"/>
      <c r="H149" s="1"/>
      <c r="I149" s="1"/>
      <c r="J149" s="1"/>
      <c r="K149" s="1"/>
      <c r="L149" s="1"/>
      <c r="M149" s="1"/>
      <c r="N149" s="1"/>
      <c r="O149" s="1"/>
      <c r="P149" s="1"/>
      <c r="Q149" s="1"/>
      <c r="R149" s="1"/>
      <c r="S149" s="1"/>
      <c r="T149" s="1"/>
      <c r="U149" s="1"/>
      <c r="V149" s="1"/>
      <c r="W149" s="1"/>
      <c r="X149" s="1"/>
      <c r="Y149" s="1"/>
      <c r="Z149" s="1"/>
      <c r="AA149" s="1"/>
      <c r="AB149" s="1"/>
      <c r="AC149" s="4"/>
      <c r="AD149" s="4" t="s">
        <v>92</v>
      </c>
      <c r="AE149" s="4"/>
      <c r="AF149" s="4"/>
      <c r="AG149" s="4"/>
      <c r="AH149" s="4"/>
      <c r="AI149" s="4"/>
      <c r="AJ149" s="4"/>
      <c r="AK149" s="4"/>
      <c r="AL149" s="4"/>
      <c r="AM149" s="4"/>
      <c r="AN149" s="4"/>
      <c r="AO149" s="4"/>
      <c r="AP149" s="4"/>
      <c r="AQ149" s="4"/>
      <c r="AR149" s="4"/>
      <c r="AS149" s="4"/>
      <c r="AT149" s="4"/>
      <c r="AU149" s="4"/>
      <c r="AV149" s="4"/>
      <c r="AW149" s="4"/>
      <c r="AX149" s="4"/>
      <c r="AY149" s="4"/>
      <c r="AZ149" s="4"/>
      <c r="BA149" s="1"/>
      <c r="BB149" s="1"/>
    </row>
    <row r="150" spans="1:54" ht="13.5">
      <c r="A150" s="29" t="s">
        <v>220</v>
      </c>
      <c r="B150" s="206">
        <f>C128</f>
        <v>0</v>
      </c>
      <c r="C150" s="73">
        <f>IF(B134="","",B134*C134*D131)</f>
      </c>
      <c r="D150" s="73">
        <f>IF(B150=0,"",C150/B150)</f>
      </c>
      <c r="E150" s="1"/>
      <c r="F150" s="1"/>
      <c r="G150" s="1"/>
      <c r="H150" s="1"/>
      <c r="I150" s="1"/>
      <c r="J150" s="1"/>
      <c r="K150" s="1"/>
      <c r="L150" s="1"/>
      <c r="M150" s="1"/>
      <c r="N150" s="1"/>
      <c r="O150" s="1"/>
      <c r="P150" s="1"/>
      <c r="Q150" s="1"/>
      <c r="R150" s="1"/>
      <c r="S150" s="1"/>
      <c r="T150" s="1"/>
      <c r="U150" s="1"/>
      <c r="V150" s="1"/>
      <c r="W150" s="1"/>
      <c r="X150" s="1"/>
      <c r="Y150" s="1"/>
      <c r="Z150" s="1"/>
      <c r="AA150" s="1"/>
      <c r="AB150" s="1"/>
      <c r="AC150" s="4"/>
      <c r="AD150" s="4" t="s">
        <v>377</v>
      </c>
      <c r="AE150" s="4"/>
      <c r="AF150" s="4"/>
      <c r="AG150" s="4"/>
      <c r="AH150" s="4"/>
      <c r="AI150" s="4"/>
      <c r="AJ150" s="4"/>
      <c r="AK150" s="4"/>
      <c r="AL150" s="4"/>
      <c r="AM150" s="4"/>
      <c r="AN150" s="4"/>
      <c r="AO150" s="4"/>
      <c r="AP150" s="4"/>
      <c r="AQ150" s="4"/>
      <c r="AR150" s="4"/>
      <c r="AS150" s="4"/>
      <c r="AT150" s="4"/>
      <c r="AU150" s="4"/>
      <c r="AV150" s="4"/>
      <c r="AW150" s="4"/>
      <c r="AX150" s="4"/>
      <c r="AY150" s="4"/>
      <c r="AZ150" s="4"/>
      <c r="BA150" s="1"/>
      <c r="BB150" s="1"/>
    </row>
    <row r="151" spans="1:54" ht="13.5">
      <c r="A151" s="1" t="s">
        <v>224</v>
      </c>
      <c r="B151" s="1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4"/>
      <c r="AD151" s="4" t="s">
        <v>378</v>
      </c>
      <c r="AE151" s="4"/>
      <c r="AF151" s="4"/>
      <c r="AG151" s="4"/>
      <c r="AH151" s="4"/>
      <c r="AI151" s="4"/>
      <c r="AJ151" s="4"/>
      <c r="AK151" s="4"/>
      <c r="AL151" s="4"/>
      <c r="AM151" s="4"/>
      <c r="AN151" s="4"/>
      <c r="AO151" s="4"/>
      <c r="AP151" s="4"/>
      <c r="AQ151" s="4"/>
      <c r="AR151" s="4"/>
      <c r="AS151" s="4"/>
      <c r="AT151" s="4"/>
      <c r="AU151" s="4"/>
      <c r="AV151" s="4"/>
      <c r="AW151" s="4"/>
      <c r="AX151" s="4"/>
      <c r="AY151" s="4"/>
      <c r="AZ151" s="4"/>
      <c r="BA151" s="1"/>
      <c r="BB151" s="1"/>
    </row>
    <row r="152" spans="1:54" ht="27">
      <c r="A152" s="495" t="s">
        <v>221</v>
      </c>
      <c r="B152" s="491" t="s">
        <v>787</v>
      </c>
      <c r="C152" s="489" t="s">
        <v>791</v>
      </c>
      <c r="D152" s="503" t="s">
        <v>18</v>
      </c>
      <c r="E152" s="1"/>
      <c r="F152" s="1"/>
      <c r="G152" s="1"/>
      <c r="H152" s="1"/>
      <c r="I152" s="1"/>
      <c r="J152" s="1"/>
      <c r="K152" s="1"/>
      <c r="L152" s="1"/>
      <c r="M152" s="1"/>
      <c r="N152" s="1"/>
      <c r="O152" s="1"/>
      <c r="P152" s="1"/>
      <c r="Q152" s="1"/>
      <c r="R152" s="1"/>
      <c r="S152" s="1"/>
      <c r="T152" s="1"/>
      <c r="U152" s="1"/>
      <c r="V152" s="1"/>
      <c r="W152" s="1"/>
      <c r="X152" s="1"/>
      <c r="Y152" s="1"/>
      <c r="Z152" s="1"/>
      <c r="AA152" s="1"/>
      <c r="AB152" s="1"/>
      <c r="AC152" s="4"/>
      <c r="AD152" s="4" t="s">
        <v>379</v>
      </c>
      <c r="AE152" s="4"/>
      <c r="AF152" s="4"/>
      <c r="AG152" s="4"/>
      <c r="AH152" s="4"/>
      <c r="AI152" s="4"/>
      <c r="AJ152" s="4"/>
      <c r="AK152" s="4"/>
      <c r="AL152" s="4"/>
      <c r="AM152" s="4"/>
      <c r="AN152" s="4"/>
      <c r="AO152" s="4"/>
      <c r="AP152" s="4"/>
      <c r="AQ152" s="4"/>
      <c r="AR152" s="4"/>
      <c r="AS152" s="4"/>
      <c r="AT152" s="4"/>
      <c r="AU152" s="4"/>
      <c r="AV152" s="4"/>
      <c r="AW152" s="4"/>
      <c r="AX152" s="4"/>
      <c r="AY152" s="4"/>
      <c r="AZ152" s="4"/>
      <c r="BA152" s="1"/>
      <c r="BB152" s="1"/>
    </row>
    <row r="153" spans="1:54" ht="13.5">
      <c r="A153" s="495" t="s">
        <v>217</v>
      </c>
      <c r="B153" s="492" t="e">
        <f>B131*C131*D131</f>
        <v>#DIV/0!</v>
      </c>
      <c r="C153" s="493">
        <f>IF(B127=0,0,VLOOKUP(C29,AW32:AY34,2,FALSE))</f>
        <v>0</v>
      </c>
      <c r="D153" s="490">
        <f>C153*C14*D21</f>
        <v>0</v>
      </c>
      <c r="E153" s="1"/>
      <c r="F153" s="1"/>
      <c r="G153" s="1"/>
      <c r="H153" s="1"/>
      <c r="I153" s="1"/>
      <c r="J153" s="1"/>
      <c r="K153" s="1"/>
      <c r="L153" s="1"/>
      <c r="M153" s="1"/>
      <c r="N153" s="1"/>
      <c r="O153" s="1"/>
      <c r="P153" s="1"/>
      <c r="Q153" s="1"/>
      <c r="R153" s="1"/>
      <c r="S153" s="1"/>
      <c r="T153" s="1"/>
      <c r="U153" s="1"/>
      <c r="V153" s="1"/>
      <c r="W153" s="1"/>
      <c r="X153" s="1"/>
      <c r="Y153" s="1"/>
      <c r="Z153" s="1"/>
      <c r="AA153" s="1"/>
      <c r="AB153" s="1"/>
      <c r="AC153" s="4"/>
      <c r="AD153" s="4" t="s">
        <v>380</v>
      </c>
      <c r="AE153" s="4"/>
      <c r="AF153" s="4"/>
      <c r="AG153" s="4"/>
      <c r="AH153" s="4"/>
      <c r="AI153" s="4"/>
      <c r="AJ153" s="4"/>
      <c r="AK153" s="4"/>
      <c r="AL153" s="4"/>
      <c r="AM153" s="4"/>
      <c r="AN153" s="4"/>
      <c r="AO153" s="4"/>
      <c r="AP153" s="4"/>
      <c r="AQ153" s="4"/>
      <c r="AR153" s="4"/>
      <c r="AS153" s="4"/>
      <c r="AT153" s="4"/>
      <c r="AU153" s="4"/>
      <c r="AV153" s="4"/>
      <c r="AW153" s="4"/>
      <c r="AX153" s="4"/>
      <c r="AY153" s="4"/>
      <c r="AZ153" s="4"/>
      <c r="BA153" s="1"/>
      <c r="BB153" s="1"/>
    </row>
    <row r="154" spans="1:54" ht="13.5">
      <c r="A154" s="495" t="s">
        <v>218</v>
      </c>
      <c r="B154" s="492" t="e">
        <f>B132*C132*D131</f>
        <v>#DIV/0!</v>
      </c>
      <c r="C154" s="493">
        <f>C153</f>
        <v>0</v>
      </c>
      <c r="D154" s="490">
        <f>D153</f>
        <v>0</v>
      </c>
      <c r="E154" s="1"/>
      <c r="F154" s="1"/>
      <c r="G154" s="1"/>
      <c r="H154" s="1"/>
      <c r="I154" s="1"/>
      <c r="J154" s="1"/>
      <c r="K154" s="1"/>
      <c r="L154" s="1"/>
      <c r="M154" s="1"/>
      <c r="N154" s="1"/>
      <c r="O154" s="1"/>
      <c r="P154" s="1"/>
      <c r="Q154" s="1"/>
      <c r="R154" s="1"/>
      <c r="S154" s="1"/>
      <c r="T154" s="1"/>
      <c r="U154" s="1"/>
      <c r="V154" s="1"/>
      <c r="W154" s="1"/>
      <c r="X154" s="1"/>
      <c r="Y154" s="1"/>
      <c r="Z154" s="1"/>
      <c r="AA154" s="1"/>
      <c r="AB154" s="1"/>
      <c r="AC154" s="4"/>
      <c r="AD154" s="4" t="s">
        <v>381</v>
      </c>
      <c r="AE154" s="4"/>
      <c r="AF154" s="4"/>
      <c r="AG154" s="4"/>
      <c r="AH154" s="4"/>
      <c r="AI154" s="4"/>
      <c r="AJ154" s="4"/>
      <c r="AK154" s="4"/>
      <c r="AL154" s="4"/>
      <c r="AM154" s="4"/>
      <c r="AN154" s="4"/>
      <c r="AO154" s="4"/>
      <c r="AP154" s="4"/>
      <c r="AQ154" s="4"/>
      <c r="AR154" s="4"/>
      <c r="AS154" s="4"/>
      <c r="AT154" s="4"/>
      <c r="AU154" s="4"/>
      <c r="AV154" s="4"/>
      <c r="AW154" s="4"/>
      <c r="AX154" s="4"/>
      <c r="AY154" s="4"/>
      <c r="AZ154" s="4"/>
      <c r="BA154" s="1"/>
      <c r="BB154" s="1"/>
    </row>
    <row r="155" spans="1:54" ht="13.5">
      <c r="A155" s="495" t="s">
        <v>219</v>
      </c>
      <c r="B155" s="492" t="e">
        <f>B133*C133*D131</f>
        <v>#DIV/0!</v>
      </c>
      <c r="C155" s="493" t="e">
        <f>IF(B127=0,VLOOKUP(C29,AW38:AX40,2),VLOOKUP(C29,AW32:AY34,3,FALSE))</f>
        <v>#N/A</v>
      </c>
      <c r="D155" s="490" t="e">
        <f>C155*C13*D21</f>
        <v>#N/A</v>
      </c>
      <c r="E155" s="1"/>
      <c r="F155" s="1"/>
      <c r="G155" s="1"/>
      <c r="H155" s="1"/>
      <c r="I155" s="1"/>
      <c r="J155" s="1"/>
      <c r="K155" s="1"/>
      <c r="L155" s="1"/>
      <c r="M155" s="1"/>
      <c r="N155" s="1"/>
      <c r="O155" s="1"/>
      <c r="P155" s="1"/>
      <c r="Q155" s="1"/>
      <c r="R155" s="1"/>
      <c r="S155" s="1"/>
      <c r="T155" s="1"/>
      <c r="U155" s="1"/>
      <c r="V155" s="1"/>
      <c r="W155" s="1"/>
      <c r="X155" s="1"/>
      <c r="Y155" s="1"/>
      <c r="Z155" s="1"/>
      <c r="AA155" s="1"/>
      <c r="AB155" s="1"/>
      <c r="AC155" s="4"/>
      <c r="AD155" s="4" t="s">
        <v>382</v>
      </c>
      <c r="AE155" s="4"/>
      <c r="AF155" s="4"/>
      <c r="AG155" s="4"/>
      <c r="AH155" s="4"/>
      <c r="AI155" s="4"/>
      <c r="AJ155" s="4"/>
      <c r="AK155" s="4"/>
      <c r="AL155" s="4"/>
      <c r="AM155" s="4"/>
      <c r="AN155" s="4"/>
      <c r="AO155" s="4"/>
      <c r="AP155" s="4"/>
      <c r="AQ155" s="4"/>
      <c r="AR155" s="4"/>
      <c r="AS155" s="4"/>
      <c r="AT155" s="4"/>
      <c r="AU155" s="4"/>
      <c r="AV155" s="4"/>
      <c r="AW155" s="4"/>
      <c r="AX155" s="4"/>
      <c r="AY155" s="4"/>
      <c r="AZ155" s="4"/>
      <c r="BA155" s="1"/>
      <c r="BB155" s="1"/>
    </row>
    <row r="156" spans="1:54" ht="13.5">
      <c r="A156" s="495" t="s">
        <v>220</v>
      </c>
      <c r="B156" s="492" t="e">
        <f>B134*C134*D131</f>
        <v>#DIV/0!</v>
      </c>
      <c r="C156" s="493" t="e">
        <f>C155</f>
        <v>#N/A</v>
      </c>
      <c r="D156" s="490" t="e">
        <f>D155</f>
        <v>#N/A</v>
      </c>
      <c r="E156" s="1"/>
      <c r="F156" s="1"/>
      <c r="G156" s="1"/>
      <c r="H156" s="1"/>
      <c r="I156" s="1"/>
      <c r="J156" s="1"/>
      <c r="K156" s="1"/>
      <c r="L156" s="1"/>
      <c r="M156" s="1"/>
      <c r="N156" s="1"/>
      <c r="O156" s="1"/>
      <c r="P156" s="1"/>
      <c r="Q156" s="1"/>
      <c r="R156" s="1"/>
      <c r="S156" s="1"/>
      <c r="T156" s="1"/>
      <c r="U156" s="1"/>
      <c r="V156" s="1"/>
      <c r="W156" s="1"/>
      <c r="X156" s="1"/>
      <c r="Y156" s="1"/>
      <c r="Z156" s="1"/>
      <c r="AA156" s="1"/>
      <c r="AB156" s="1"/>
      <c r="AC156" s="4"/>
      <c r="AD156" s="4" t="s">
        <v>383</v>
      </c>
      <c r="AE156" s="4"/>
      <c r="AF156" s="4"/>
      <c r="AG156" s="4"/>
      <c r="AH156" s="4"/>
      <c r="AI156" s="4"/>
      <c r="AJ156" s="4"/>
      <c r="AK156" s="4"/>
      <c r="AL156" s="4"/>
      <c r="AM156" s="4"/>
      <c r="AN156" s="4"/>
      <c r="AO156" s="4"/>
      <c r="AP156" s="4"/>
      <c r="AQ156" s="4"/>
      <c r="AR156" s="4"/>
      <c r="AS156" s="4"/>
      <c r="AT156" s="4"/>
      <c r="AU156" s="4"/>
      <c r="AV156" s="4"/>
      <c r="AW156" s="4"/>
      <c r="AX156" s="4"/>
      <c r="AY156" s="4"/>
      <c r="AZ156" s="4"/>
      <c r="BA156" s="1"/>
      <c r="BB156" s="1"/>
    </row>
    <row r="157" spans="5:54" ht="13.5">
      <c r="E157" s="1"/>
      <c r="F157" s="1"/>
      <c r="G157" s="1"/>
      <c r="H157" s="1"/>
      <c r="I157" s="1"/>
      <c r="J157" s="1"/>
      <c r="K157" s="1"/>
      <c r="L157" s="1"/>
      <c r="M157" s="1"/>
      <c r="N157" s="1"/>
      <c r="O157" s="1"/>
      <c r="P157" s="1"/>
      <c r="Q157" s="1"/>
      <c r="R157" s="1"/>
      <c r="S157" s="1"/>
      <c r="T157" s="1"/>
      <c r="U157" s="1"/>
      <c r="V157" s="1"/>
      <c r="W157" s="1"/>
      <c r="X157" s="1"/>
      <c r="Y157" s="1"/>
      <c r="Z157" s="1"/>
      <c r="AA157" s="1"/>
      <c r="AB157" s="1"/>
      <c r="AC157" s="4"/>
      <c r="AD157" s="4" t="s">
        <v>384</v>
      </c>
      <c r="AE157" s="4"/>
      <c r="AF157" s="4"/>
      <c r="AG157" s="4"/>
      <c r="AH157" s="4"/>
      <c r="AI157" s="4"/>
      <c r="AJ157" s="4"/>
      <c r="AK157" s="4"/>
      <c r="AL157" s="4"/>
      <c r="AM157" s="4"/>
      <c r="AN157" s="4"/>
      <c r="AO157" s="4"/>
      <c r="AP157" s="4"/>
      <c r="AQ157" s="4"/>
      <c r="AR157" s="4"/>
      <c r="AS157" s="4"/>
      <c r="AT157" s="4"/>
      <c r="AU157" s="4"/>
      <c r="AV157" s="4"/>
      <c r="AW157" s="4"/>
      <c r="AX157" s="4"/>
      <c r="AY157" s="4"/>
      <c r="AZ157" s="4"/>
      <c r="BA157" s="1"/>
      <c r="BB157" s="1"/>
    </row>
    <row r="158" spans="1:54" ht="13.5">
      <c r="A158" s="494" t="s">
        <v>221</v>
      </c>
      <c r="B158" s="495"/>
      <c r="C158" s="496"/>
      <c r="D158" s="489" t="s">
        <v>8</v>
      </c>
      <c r="E158" s="1"/>
      <c r="F158" s="1"/>
      <c r="G158" s="1"/>
      <c r="H158" s="1"/>
      <c r="I158" s="1"/>
      <c r="J158" s="1"/>
      <c r="K158" s="1"/>
      <c r="L158" s="1"/>
      <c r="M158" s="1"/>
      <c r="N158" s="1"/>
      <c r="O158" s="1"/>
      <c r="P158" s="1"/>
      <c r="Q158" s="1"/>
      <c r="R158" s="1"/>
      <c r="S158" s="1"/>
      <c r="T158" s="1"/>
      <c r="U158" s="1"/>
      <c r="V158" s="1"/>
      <c r="W158" s="1"/>
      <c r="X158" s="1"/>
      <c r="Y158" s="1"/>
      <c r="Z158" s="1"/>
      <c r="AA158" s="1"/>
      <c r="AB158" s="1"/>
      <c r="AC158" s="4"/>
      <c r="AD158" s="4" t="s">
        <v>385</v>
      </c>
      <c r="AE158" s="4"/>
      <c r="AF158" s="4"/>
      <c r="AG158" s="4"/>
      <c r="AH158" s="4"/>
      <c r="AI158" s="4"/>
      <c r="AJ158" s="4"/>
      <c r="AK158" s="4"/>
      <c r="AL158" s="4"/>
      <c r="AM158" s="4"/>
      <c r="AN158" s="4"/>
      <c r="AO158" s="4"/>
      <c r="AP158" s="4"/>
      <c r="AQ158" s="4"/>
      <c r="AR158" s="4"/>
      <c r="AS158" s="4"/>
      <c r="AT158" s="4"/>
      <c r="AU158" s="4"/>
      <c r="AV158" s="4"/>
      <c r="AW158" s="4"/>
      <c r="AX158" s="4"/>
      <c r="AY158" s="4"/>
      <c r="AZ158" s="4"/>
      <c r="BA158" s="1"/>
      <c r="BB158" s="1"/>
    </row>
    <row r="159" spans="1:54" ht="13.5">
      <c r="A159" s="494" t="s">
        <v>217</v>
      </c>
      <c r="B159" s="497"/>
      <c r="C159" s="493"/>
      <c r="D159" s="493">
        <f>IF(D153=0,"",C147/D153)</f>
      </c>
      <c r="E159" s="1"/>
      <c r="F159" s="1"/>
      <c r="G159" s="1"/>
      <c r="H159" s="1"/>
      <c r="I159" s="1"/>
      <c r="J159" s="1"/>
      <c r="K159" s="1"/>
      <c r="L159" s="1"/>
      <c r="M159" s="1"/>
      <c r="N159" s="1"/>
      <c r="O159" s="1"/>
      <c r="P159" s="1"/>
      <c r="Q159" s="1"/>
      <c r="R159" s="1"/>
      <c r="S159" s="1"/>
      <c r="T159" s="1"/>
      <c r="U159" s="1"/>
      <c r="V159" s="1"/>
      <c r="W159" s="1"/>
      <c r="X159" s="1"/>
      <c r="Y159" s="1"/>
      <c r="Z159" s="1"/>
      <c r="AA159" s="1"/>
      <c r="AB159" s="1"/>
      <c r="AC159" s="4"/>
      <c r="AD159" s="4" t="s">
        <v>195</v>
      </c>
      <c r="AE159" s="4"/>
      <c r="AF159" s="4"/>
      <c r="AG159" s="4"/>
      <c r="AH159" s="4"/>
      <c r="AI159" s="4"/>
      <c r="AJ159" s="4"/>
      <c r="AK159" s="4"/>
      <c r="AL159" s="4"/>
      <c r="AM159" s="4"/>
      <c r="AN159" s="4"/>
      <c r="AO159" s="4"/>
      <c r="AP159" s="4"/>
      <c r="AQ159" s="4"/>
      <c r="AR159" s="4"/>
      <c r="AS159" s="4"/>
      <c r="AT159" s="4"/>
      <c r="AU159" s="4"/>
      <c r="AV159" s="4"/>
      <c r="AW159" s="4"/>
      <c r="AX159" s="4"/>
      <c r="AY159" s="4"/>
      <c r="AZ159" s="4"/>
      <c r="BA159" s="1"/>
      <c r="BB159" s="1"/>
    </row>
    <row r="160" spans="1:54" ht="13.5">
      <c r="A160" s="494" t="s">
        <v>218</v>
      </c>
      <c r="B160" s="498"/>
      <c r="C160" s="493"/>
      <c r="D160" s="493">
        <f>IF(D154=0,"",C148/D154)</f>
      </c>
      <c r="E160" s="1"/>
      <c r="F160" s="1"/>
      <c r="G160" s="1"/>
      <c r="H160" s="1"/>
      <c r="I160" s="1"/>
      <c r="J160" s="1"/>
      <c r="K160" s="1"/>
      <c r="L160" s="1"/>
      <c r="M160" s="1"/>
      <c r="N160" s="1"/>
      <c r="O160" s="1"/>
      <c r="P160" s="1"/>
      <c r="Q160" s="1"/>
      <c r="R160" s="1"/>
      <c r="S160" s="1"/>
      <c r="T160" s="1"/>
      <c r="U160" s="1"/>
      <c r="V160" s="1"/>
      <c r="W160" s="1"/>
      <c r="X160" s="1"/>
      <c r="Y160" s="1"/>
      <c r="Z160" s="1"/>
      <c r="AA160" s="1"/>
      <c r="AB160" s="1"/>
      <c r="AC160" s="4"/>
      <c r="AD160" s="4" t="s">
        <v>194</v>
      </c>
      <c r="AE160" s="4"/>
      <c r="AF160" s="4"/>
      <c r="AG160" s="4"/>
      <c r="AH160" s="4"/>
      <c r="AI160" s="4"/>
      <c r="AJ160" s="4"/>
      <c r="AK160" s="4"/>
      <c r="AL160" s="4"/>
      <c r="AM160" s="4"/>
      <c r="AN160" s="4"/>
      <c r="AO160" s="4"/>
      <c r="AP160" s="4"/>
      <c r="AQ160" s="4"/>
      <c r="AR160" s="4"/>
      <c r="AS160" s="4"/>
      <c r="AT160" s="4"/>
      <c r="AU160" s="4"/>
      <c r="AV160" s="4"/>
      <c r="AW160" s="4"/>
      <c r="AX160" s="4"/>
      <c r="AY160" s="4"/>
      <c r="AZ160" s="4"/>
      <c r="BA160" s="1"/>
      <c r="BB160" s="1"/>
    </row>
    <row r="161" spans="1:54" ht="13.5">
      <c r="A161" s="494" t="s">
        <v>219</v>
      </c>
      <c r="B161" s="497"/>
      <c r="C161" s="493"/>
      <c r="D161" s="493" t="e">
        <f>IF(D155=0,"",C149/D155)</f>
        <v>#N/A</v>
      </c>
      <c r="E161" s="1"/>
      <c r="F161" s="1"/>
      <c r="G161" s="1"/>
      <c r="H161" s="1"/>
      <c r="I161" s="1"/>
      <c r="J161" s="1"/>
      <c r="K161" s="1"/>
      <c r="L161" s="1"/>
      <c r="M161" s="1"/>
      <c r="N161" s="1"/>
      <c r="O161" s="1"/>
      <c r="P161" s="1"/>
      <c r="Q161" s="1"/>
      <c r="R161" s="1"/>
      <c r="S161" s="1"/>
      <c r="T161" s="1"/>
      <c r="U161" s="1"/>
      <c r="V161" s="1"/>
      <c r="W161" s="1"/>
      <c r="X161" s="1"/>
      <c r="Y161" s="1"/>
      <c r="Z161" s="1"/>
      <c r="AA161" s="1"/>
      <c r="AB161" s="1"/>
      <c r="AC161" s="4"/>
      <c r="AD161" s="4"/>
      <c r="AE161" s="4"/>
      <c r="AF161" s="4"/>
      <c r="AG161" s="4"/>
      <c r="AH161" s="4"/>
      <c r="AI161" s="4"/>
      <c r="AJ161" s="4"/>
      <c r="AK161" s="4"/>
      <c r="AL161" s="4"/>
      <c r="AM161" s="4"/>
      <c r="AN161" s="4"/>
      <c r="AO161" s="4"/>
      <c r="AP161" s="4"/>
      <c r="AQ161" s="170"/>
      <c r="AR161" s="4"/>
      <c r="AS161" s="4"/>
      <c r="AT161" s="4"/>
      <c r="AU161" s="4"/>
      <c r="AV161" s="4"/>
      <c r="AW161" s="4"/>
      <c r="AX161" s="4"/>
      <c r="AY161" s="4"/>
      <c r="AZ161" s="4"/>
      <c r="BA161" s="1"/>
      <c r="BB161" s="1"/>
    </row>
    <row r="162" spans="1:56" ht="13.5">
      <c r="A162" s="494" t="s">
        <v>220</v>
      </c>
      <c r="B162" s="498"/>
      <c r="C162" s="493"/>
      <c r="D162" s="493" t="e">
        <f>IF(D156=0,"",C150/D156)</f>
        <v>#N/A</v>
      </c>
      <c r="E162" s="1"/>
      <c r="F162" s="1"/>
      <c r="G162" s="1"/>
      <c r="H162" s="1"/>
      <c r="I162" s="1"/>
      <c r="J162" s="1"/>
      <c r="K162" s="1"/>
      <c r="L162" s="1"/>
      <c r="M162" s="1"/>
      <c r="N162" s="1"/>
      <c r="O162" s="1"/>
      <c r="P162" s="1"/>
      <c r="Q162" s="1"/>
      <c r="R162" s="1"/>
      <c r="S162" s="1"/>
      <c r="T162" s="1"/>
      <c r="U162" s="1"/>
      <c r="V162" s="1"/>
      <c r="W162" s="1"/>
      <c r="X162" s="1"/>
      <c r="Y162" s="1"/>
      <c r="Z162" s="1"/>
      <c r="AA162" s="1"/>
      <c r="AB162" s="1"/>
      <c r="AC162" s="4"/>
      <c r="AD162" s="4"/>
      <c r="AE162" s="4"/>
      <c r="AF162" s="4"/>
      <c r="AG162" s="4"/>
      <c r="AH162" s="4"/>
      <c r="AI162" s="4"/>
      <c r="AJ162" s="4"/>
      <c r="AK162" s="4"/>
      <c r="AL162" s="4"/>
      <c r="AM162" s="4"/>
      <c r="AN162" s="4"/>
      <c r="AO162" s="4"/>
      <c r="AP162" s="4"/>
      <c r="AQ162" s="170"/>
      <c r="AR162" s="4"/>
      <c r="AS162" s="4"/>
      <c r="AT162" s="4"/>
      <c r="AU162" s="4"/>
      <c r="AV162" s="4"/>
      <c r="AW162" s="4"/>
      <c r="AX162" s="4"/>
      <c r="AY162" s="4"/>
      <c r="AZ162" s="4"/>
      <c r="BA162" s="4"/>
      <c r="BB162" s="4"/>
      <c r="BC162" s="1"/>
      <c r="BD162" s="1"/>
    </row>
    <row r="163" spans="5:56" ht="13.5">
      <c r="E163" s="1"/>
      <c r="F163" s="1"/>
      <c r="G163" s="1"/>
      <c r="H163" s="1"/>
      <c r="I163" s="1"/>
      <c r="J163" s="1"/>
      <c r="K163" s="1"/>
      <c r="L163" s="1"/>
      <c r="M163" s="1"/>
      <c r="N163" s="1"/>
      <c r="O163" s="1"/>
      <c r="P163" s="1"/>
      <c r="Q163" s="1"/>
      <c r="R163" s="1"/>
      <c r="S163" s="1"/>
      <c r="T163" s="1"/>
      <c r="U163" s="1"/>
      <c r="V163" s="1"/>
      <c r="W163" s="1"/>
      <c r="X163" s="1"/>
      <c r="Y163" s="1"/>
      <c r="Z163" s="1"/>
      <c r="AA163" s="1"/>
      <c r="AB163" s="1"/>
      <c r="AC163" s="4"/>
      <c r="AD163" s="4"/>
      <c r="AE163" s="4"/>
      <c r="AF163" s="4"/>
      <c r="AG163" s="4"/>
      <c r="AH163" s="4"/>
      <c r="AI163" s="4"/>
      <c r="AJ163" s="4"/>
      <c r="AK163" s="4"/>
      <c r="AL163" s="4"/>
      <c r="AM163" s="4"/>
      <c r="AN163" s="4"/>
      <c r="AO163" s="4"/>
      <c r="AP163" s="4"/>
      <c r="AQ163" s="170"/>
      <c r="AR163" s="4"/>
      <c r="AS163" s="4"/>
      <c r="AT163" s="4"/>
      <c r="AU163" s="4"/>
      <c r="AV163" s="4"/>
      <c r="AW163" s="4"/>
      <c r="AX163" s="4"/>
      <c r="AY163" s="4"/>
      <c r="AZ163" s="4"/>
      <c r="BA163" s="4"/>
      <c r="BB163" s="4"/>
      <c r="BC163" s="1"/>
      <c r="BD163" s="1"/>
    </row>
    <row r="164" spans="1:56" ht="13.5">
      <c r="A164" s="494" t="s">
        <v>221</v>
      </c>
      <c r="B164" s="499"/>
      <c r="C164" s="500"/>
      <c r="D164" s="501" t="s">
        <v>788</v>
      </c>
      <c r="E164" s="1"/>
      <c r="F164" s="1"/>
      <c r="G164" s="1"/>
      <c r="H164" s="1"/>
      <c r="I164" s="1"/>
      <c r="J164" s="1"/>
      <c r="K164" s="1"/>
      <c r="L164" s="1"/>
      <c r="M164" s="1"/>
      <c r="N164" s="1"/>
      <c r="O164" s="1"/>
      <c r="P164" s="1"/>
      <c r="Q164" s="1"/>
      <c r="R164" s="1"/>
      <c r="S164" s="1"/>
      <c r="T164" s="1"/>
      <c r="U164" s="1"/>
      <c r="V164" s="1"/>
      <c r="W164" s="1"/>
      <c r="X164" s="1"/>
      <c r="Y164" s="1"/>
      <c r="Z164" s="1"/>
      <c r="AA164" s="1"/>
      <c r="AB164" s="1"/>
      <c r="AC164" s="4"/>
      <c r="AD164" s="4"/>
      <c r="AE164" s="4"/>
      <c r="AF164" s="4"/>
      <c r="AG164" s="4"/>
      <c r="AH164" s="4"/>
      <c r="AI164" s="4"/>
      <c r="AJ164" s="4"/>
      <c r="AK164" s="4"/>
      <c r="AL164" s="4"/>
      <c r="AM164" s="4"/>
      <c r="AN164" s="4"/>
      <c r="AO164" s="4"/>
      <c r="AP164" s="4"/>
      <c r="AQ164" s="170"/>
      <c r="AR164" s="4"/>
      <c r="AS164" s="4"/>
      <c r="AT164" s="4"/>
      <c r="AU164" s="4"/>
      <c r="AV164" s="4"/>
      <c r="AW164" s="4"/>
      <c r="AX164" s="4"/>
      <c r="AY164" s="4"/>
      <c r="AZ164" s="4"/>
      <c r="BA164" s="4"/>
      <c r="BB164" s="4"/>
      <c r="BC164" s="1"/>
      <c r="BD164" s="1"/>
    </row>
    <row r="165" spans="1:56" ht="13.5">
      <c r="A165" s="494" t="s">
        <v>217</v>
      </c>
      <c r="B165" s="499"/>
      <c r="C165" s="500" t="s">
        <v>351</v>
      </c>
      <c r="D165" s="502">
        <f>MIN(D147,D159)</f>
        <v>0</v>
      </c>
      <c r="E165" s="1"/>
      <c r="F165" s="1"/>
      <c r="G165" s="1"/>
      <c r="H165" s="1"/>
      <c r="I165" s="1"/>
      <c r="J165" s="1"/>
      <c r="K165" s="1"/>
      <c r="L165" s="1"/>
      <c r="M165" s="1"/>
      <c r="N165" s="1"/>
      <c r="O165" s="1"/>
      <c r="P165" s="1"/>
      <c r="Q165" s="1"/>
      <c r="R165" s="1"/>
      <c r="S165" s="1"/>
      <c r="T165" s="1"/>
      <c r="U165" s="1"/>
      <c r="V165" s="1"/>
      <c r="W165" s="1"/>
      <c r="X165" s="1"/>
      <c r="Y165" s="1"/>
      <c r="Z165" s="1"/>
      <c r="AA165" s="1"/>
      <c r="AB165" s="1"/>
      <c r="AC165" s="4"/>
      <c r="AD165" s="4"/>
      <c r="AE165" s="4"/>
      <c r="AF165" s="4"/>
      <c r="AG165" s="4"/>
      <c r="AH165" s="4"/>
      <c r="AI165" s="4"/>
      <c r="AJ165" s="4"/>
      <c r="AK165" s="4"/>
      <c r="AL165" s="4"/>
      <c r="AM165" s="4"/>
      <c r="AN165" s="4"/>
      <c r="AO165" s="4"/>
      <c r="AP165" s="4"/>
      <c r="AQ165" s="170"/>
      <c r="AR165" s="4"/>
      <c r="AS165" s="4"/>
      <c r="AT165" s="4"/>
      <c r="AU165" s="4"/>
      <c r="AV165" s="4"/>
      <c r="AW165" s="4"/>
      <c r="AX165" s="4"/>
      <c r="AY165" s="4"/>
      <c r="AZ165" s="4"/>
      <c r="BA165" s="4"/>
      <c r="BB165" s="4"/>
      <c r="BC165" s="1"/>
      <c r="BD165" s="1"/>
    </row>
    <row r="166" spans="1:56" ht="13.5">
      <c r="A166" s="494" t="s">
        <v>218</v>
      </c>
      <c r="B166" s="499"/>
      <c r="C166" s="500" t="s">
        <v>351</v>
      </c>
      <c r="D166" s="502">
        <f>MIN(D148,D160)</f>
        <v>0</v>
      </c>
      <c r="E166" s="1"/>
      <c r="F166" s="1"/>
      <c r="G166" s="1"/>
      <c r="H166" s="1"/>
      <c r="I166" s="1"/>
      <c r="J166" s="1"/>
      <c r="K166" s="1"/>
      <c r="L166" s="1"/>
      <c r="M166" s="1"/>
      <c r="N166" s="1"/>
      <c r="O166" s="1"/>
      <c r="P166" s="1"/>
      <c r="Q166" s="1"/>
      <c r="R166" s="1"/>
      <c r="S166" s="1"/>
      <c r="T166" s="1"/>
      <c r="U166" s="1"/>
      <c r="V166" s="1"/>
      <c r="W166" s="1"/>
      <c r="X166" s="1"/>
      <c r="Y166" s="1"/>
      <c r="Z166" s="1"/>
      <c r="AA166" s="1"/>
      <c r="AB166" s="1"/>
      <c r="AC166" s="4"/>
      <c r="AD166" s="4"/>
      <c r="AE166" s="4"/>
      <c r="AF166" s="4"/>
      <c r="AG166" s="4"/>
      <c r="AH166" s="4"/>
      <c r="AI166" s="4"/>
      <c r="AJ166" s="4" t="s">
        <v>371</v>
      </c>
      <c r="AK166" s="4"/>
      <c r="AL166" s="4"/>
      <c r="AM166" s="4"/>
      <c r="AN166" s="4"/>
      <c r="AO166" s="4"/>
      <c r="AP166" s="4"/>
      <c r="AQ166" s="170"/>
      <c r="AR166" s="4"/>
      <c r="AS166" s="4"/>
      <c r="AT166" s="4"/>
      <c r="AU166" s="4"/>
      <c r="AV166" s="4" t="s">
        <v>296</v>
      </c>
      <c r="AW166" s="4"/>
      <c r="AX166" s="4"/>
      <c r="AY166" s="4"/>
      <c r="AZ166" s="4"/>
      <c r="BA166" s="4"/>
      <c r="BB166" s="4"/>
      <c r="BC166" s="1"/>
      <c r="BD166" s="1"/>
    </row>
    <row r="167" spans="1:55" ht="13.5">
      <c r="A167" s="494" t="s">
        <v>219</v>
      </c>
      <c r="B167" s="499"/>
      <c r="C167" s="500" t="s">
        <v>352</v>
      </c>
      <c r="D167" s="502" t="e">
        <f>MAX(D149,D161)</f>
        <v>#N/A</v>
      </c>
      <c r="E167" s="1"/>
      <c r="F167" s="1"/>
      <c r="G167" s="1"/>
      <c r="H167" s="1"/>
      <c r="I167" s="1"/>
      <c r="J167" s="1"/>
      <c r="K167" s="1"/>
      <c r="L167" s="1"/>
      <c r="M167" s="1"/>
      <c r="N167" s="1"/>
      <c r="O167" s="1"/>
      <c r="P167" s="1"/>
      <c r="Q167" s="1"/>
      <c r="R167" s="1"/>
      <c r="S167" s="1"/>
      <c r="T167" s="1"/>
      <c r="U167" s="1"/>
      <c r="V167" s="1"/>
      <c r="W167" s="1"/>
      <c r="X167" s="1"/>
      <c r="Y167" s="1"/>
      <c r="Z167" s="1"/>
      <c r="AA167" s="1"/>
      <c r="AB167" s="1"/>
      <c r="AC167" s="4"/>
      <c r="AD167" s="4"/>
      <c r="AE167" s="485" t="s">
        <v>9</v>
      </c>
      <c r="AF167" s="486" t="s">
        <v>13</v>
      </c>
      <c r="AG167" s="485"/>
      <c r="AH167" s="485" t="s">
        <v>11</v>
      </c>
      <c r="AI167" s="485" t="s">
        <v>12</v>
      </c>
      <c r="AJ167" s="298">
        <f>IF(AH169=0,MIN(AH171:AH172),MIN(AH169:AH172))</f>
        <v>0</v>
      </c>
      <c r="AK167" s="4"/>
      <c r="AL167" s="4"/>
      <c r="AM167" s="4"/>
      <c r="AN167" s="4"/>
      <c r="AO167" s="4"/>
      <c r="AP167" s="4"/>
      <c r="AQ167" s="485"/>
      <c r="AR167" s="485" t="s">
        <v>9</v>
      </c>
      <c r="AS167" s="486" t="s">
        <v>13</v>
      </c>
      <c r="AT167" s="485" t="s">
        <v>11</v>
      </c>
      <c r="AU167" s="485" t="s">
        <v>12</v>
      </c>
      <c r="AV167" s="298">
        <f>IF(AT169=0,MIN(AT171:AT172),MIN(AT169:AT172))</f>
        <v>0</v>
      </c>
      <c r="AW167" s="4"/>
      <c r="AX167" s="4"/>
      <c r="AY167" s="4"/>
      <c r="AZ167" s="4"/>
      <c r="BA167" s="4"/>
      <c r="BB167" s="4"/>
      <c r="BC167" s="4"/>
    </row>
    <row r="168" spans="1:54" ht="13.5">
      <c r="A168" s="494" t="s">
        <v>220</v>
      </c>
      <c r="B168" s="499"/>
      <c r="C168" s="500" t="s">
        <v>352</v>
      </c>
      <c r="D168" s="502" t="e">
        <f>MAX(D150,D162)</f>
        <v>#N/A</v>
      </c>
      <c r="H168" s="1"/>
      <c r="I168" s="1"/>
      <c r="J168" s="1"/>
      <c r="K168" s="1"/>
      <c r="L168" s="1"/>
      <c r="M168" s="1"/>
      <c r="N168" s="1"/>
      <c r="O168" s="1"/>
      <c r="P168" s="1"/>
      <c r="Q168" s="1"/>
      <c r="R168" s="1"/>
      <c r="S168" s="1"/>
      <c r="T168" s="1"/>
      <c r="U168" s="1"/>
      <c r="V168" s="1"/>
      <c r="W168" s="1"/>
      <c r="X168" s="1"/>
      <c r="Y168" s="1"/>
      <c r="Z168" s="1"/>
      <c r="AA168" s="1"/>
      <c r="AB168" s="1"/>
      <c r="AC168" s="4"/>
      <c r="AD168" s="29"/>
      <c r="AE168" s="203" t="s">
        <v>10</v>
      </c>
      <c r="AF168" s="337" t="s">
        <v>14</v>
      </c>
      <c r="AG168" s="487" t="s">
        <v>792</v>
      </c>
      <c r="AH168" s="333" t="s">
        <v>793</v>
      </c>
      <c r="AI168" s="195" t="s">
        <v>286</v>
      </c>
      <c r="AJ168" s="140" t="s">
        <v>300</v>
      </c>
      <c r="AK168" s="52" t="s">
        <v>284</v>
      </c>
      <c r="AL168" s="60"/>
      <c r="AM168" s="60"/>
      <c r="AN168" s="60"/>
      <c r="AO168" s="190"/>
      <c r="AP168" s="52" t="s">
        <v>285</v>
      </c>
      <c r="AQ168" s="29"/>
      <c r="AR168" s="203" t="s">
        <v>789</v>
      </c>
      <c r="AS168" s="197" t="s">
        <v>303</v>
      </c>
      <c r="AT168" s="194" t="s">
        <v>15</v>
      </c>
      <c r="AU168" s="195" t="s">
        <v>286</v>
      </c>
      <c r="AV168" s="140" t="s">
        <v>300</v>
      </c>
      <c r="AW168" s="52" t="s">
        <v>284</v>
      </c>
      <c r="AX168" s="60"/>
      <c r="AY168" s="60"/>
      <c r="AZ168" s="60"/>
      <c r="BA168" s="190"/>
      <c r="BB168" s="140" t="s">
        <v>285</v>
      </c>
    </row>
    <row r="169" spans="8:54" ht="13.5">
      <c r="H169" s="1"/>
      <c r="I169" s="1"/>
      <c r="J169" s="1"/>
      <c r="K169" s="1"/>
      <c r="L169" s="1"/>
      <c r="M169" s="1"/>
      <c r="N169" s="1"/>
      <c r="O169" s="1"/>
      <c r="P169" s="1"/>
      <c r="Q169" s="1"/>
      <c r="R169" s="1"/>
      <c r="S169" s="1"/>
      <c r="T169" s="1"/>
      <c r="U169" s="1"/>
      <c r="V169" s="1"/>
      <c r="W169" s="1"/>
      <c r="X169" s="1"/>
      <c r="Y169" s="1"/>
      <c r="Z169" s="1"/>
      <c r="AA169" s="1"/>
      <c r="AB169" s="1"/>
      <c r="AC169" s="170"/>
      <c r="AD169" s="140" t="s">
        <v>217</v>
      </c>
      <c r="AE169" s="504">
        <f>IF(C147="","",C147)</f>
      </c>
      <c r="AF169" s="204">
        <f>B147</f>
        <v>0</v>
      </c>
      <c r="AG169" s="488">
        <f>IF(AE169="","",AE169-AF169)</f>
      </c>
      <c r="AH169" s="196">
        <f>IF(AF169=0,0,AE169/AF169)</f>
        <v>0</v>
      </c>
      <c r="AI169" s="192">
        <f>IF(AH169=0,"",IF(AE169&lt;AF169,"不足","満足"))</f>
      </c>
      <c r="AJ169" s="191" t="str">
        <f>IF(AJ167&lt;1,IF(AE169&gt;AF169,"OK",ROUNDUP((AE169-AF169)/5.2/1/0.9*-1,0)),IF(AE169&gt;AF169*1.5,"補強なし",ROUNDUP((AE169-(AF169*1.5))/5.2/1/0.9*-1,0)))</f>
        <v>OK</v>
      </c>
      <c r="AK169" s="188">
        <f>IF(AH169=0,"",IF(C131&lt;1,"領域aとbの壁量に偏りがありバランスが悪い","壁量のバランスはよい"))</f>
      </c>
      <c r="AL169" s="27"/>
      <c r="AM169" s="27"/>
      <c r="AN169" s="27"/>
      <c r="AO169" s="189"/>
      <c r="AP169" s="550" t="e">
        <f>IF(D131&lt;0.9,"かなり劣化している",IF('報告書入力'!D131&gt;=1,"健全である","やや劣化している"))</f>
        <v>#DIV/0!</v>
      </c>
      <c r="AQ169" s="140" t="s">
        <v>217</v>
      </c>
      <c r="AR169" s="278">
        <f>C147</f>
      </c>
      <c r="AS169" s="196">
        <f>B147</f>
        <v>0</v>
      </c>
      <c r="AT169" s="196">
        <f>IF(AS169=0,0,AR169/AS169)</f>
        <v>0</v>
      </c>
      <c r="AU169" s="192">
        <f>IF(AT169=0,"",IF(AT169&lt;1,"不足","満足"))</f>
      </c>
      <c r="AV169" s="191" t="str">
        <f>IF(AV167&lt;1,IF(AR169&gt;AS169,"OK",ROUNDUP((AR169-AS169)/2.8/1/0.9*-1,0)),IF(AR169&gt;AS169*1.5,"補強なし",ROUNDUP((AR169-(AS169*1.5))/2.8/1/0.9*-1,0)))</f>
        <v>OK</v>
      </c>
      <c r="AW169" s="188">
        <f>IF(AT169=0,"",IF(C131&lt;1,"領域aとbの壁量に偏りがありバランスが悪い","壁量のバランスはよい"))</f>
      </c>
      <c r="AX169" s="27"/>
      <c r="AY169" s="27"/>
      <c r="AZ169" s="27"/>
      <c r="BA169" s="189"/>
      <c r="BB169" s="550" t="e">
        <f>IF(D131&lt;0.9,"かなり劣化している",IF('報告書入力'!D131&gt;=1,"健全である","やや劣化している"))</f>
        <v>#DIV/0!</v>
      </c>
    </row>
    <row r="170" spans="8:54" ht="13.5">
      <c r="H170" s="1"/>
      <c r="I170" s="1"/>
      <c r="J170" s="1"/>
      <c r="K170" s="1"/>
      <c r="L170" s="1"/>
      <c r="M170" s="1"/>
      <c r="N170" s="1"/>
      <c r="O170" s="1"/>
      <c r="P170" s="1"/>
      <c r="Q170" s="1"/>
      <c r="R170" s="1"/>
      <c r="S170" s="1"/>
      <c r="T170" s="1"/>
      <c r="U170" s="1"/>
      <c r="V170" s="1"/>
      <c r="W170" s="1"/>
      <c r="X170" s="1"/>
      <c r="Y170" s="1"/>
      <c r="Z170" s="1"/>
      <c r="AA170" s="1"/>
      <c r="AB170" s="1"/>
      <c r="AC170" s="170"/>
      <c r="AD170" s="140" t="s">
        <v>218</v>
      </c>
      <c r="AE170" s="504">
        <f>IF(C148="","",C148)</f>
      </c>
      <c r="AF170" s="204">
        <f>B148</f>
        <v>0</v>
      </c>
      <c r="AG170" s="488">
        <f>IF(AE170="","",AE170-AF170)</f>
      </c>
      <c r="AH170" s="196">
        <f>IF(AF170=0,0,AE170/AF170)</f>
        <v>0</v>
      </c>
      <c r="AI170" s="192">
        <f>IF(AH170=0,"",IF(AE170&lt;AF170,"不足","満足"))</f>
      </c>
      <c r="AJ170" s="191" t="str">
        <f>IF(AJ167&lt;1,IF(AE170&gt;AF170,"OK",ROUNDUP((AE170-AF170)/5.2/1/0.9*-1,0)),IF(AE170&gt;AF170*1.5,"補強なし",ROUNDUP((AE170-(AF170*1.5))/5.2/1/0.9*-1,0)))</f>
        <v>OK</v>
      </c>
      <c r="AK170" s="188">
        <f>IF(AH170=0,"",IF(C132&lt;1,"領域ｲとﾛの壁量に偏りがありバランスが悪い","壁量のバランスはよい"))</f>
      </c>
      <c r="AL170" s="27"/>
      <c r="AM170" s="27"/>
      <c r="AN170" s="27"/>
      <c r="AO170" s="189"/>
      <c r="AP170" s="551"/>
      <c r="AQ170" s="140" t="s">
        <v>218</v>
      </c>
      <c r="AR170" s="278">
        <f>C148</f>
      </c>
      <c r="AS170" s="196">
        <f>B148</f>
        <v>0</v>
      </c>
      <c r="AT170" s="196">
        <f>IF(AS170=0,0,AR170/AS170)</f>
        <v>0</v>
      </c>
      <c r="AU170" s="192">
        <f>IF(AT170=0,"",IF(AT170&lt;1,"不足","満足"))</f>
      </c>
      <c r="AV170" s="191" t="str">
        <f>IF(AV167&lt;1,IF(AR170&gt;AS170,"OK",ROUNDUP((AR170-AS170)/2.8/1/0.9*-1,0)),IF(AR170&gt;AS170*1.5,"補強なし",ROUNDUP((AR170-(AS170*1.5))/2.8/1/0.9*-1,0)))</f>
        <v>OK</v>
      </c>
      <c r="AW170" s="188">
        <f>IF(AT170=0,"",IF(C132&lt;1,"領域ｲとﾛの壁量に偏りがありバランスが悪い","壁量のバランスはよい"))</f>
      </c>
      <c r="AX170" s="27"/>
      <c r="AY170" s="27"/>
      <c r="AZ170" s="27"/>
      <c r="BA170" s="189"/>
      <c r="BB170" s="551"/>
    </row>
    <row r="171" spans="1:54" ht="13.5">
      <c r="A171" t="s">
        <v>638</v>
      </c>
      <c r="B171" s="279"/>
      <c r="C171" s="322"/>
      <c r="D171" s="323"/>
      <c r="H171" s="1"/>
      <c r="I171" s="1"/>
      <c r="J171" s="1"/>
      <c r="K171" s="1"/>
      <c r="L171" s="1"/>
      <c r="M171" s="1"/>
      <c r="N171" s="1"/>
      <c r="O171" s="1"/>
      <c r="P171" s="1"/>
      <c r="Q171" s="1"/>
      <c r="R171" s="1"/>
      <c r="S171" s="1"/>
      <c r="T171" s="1"/>
      <c r="U171" s="1"/>
      <c r="V171" s="1"/>
      <c r="W171" s="1"/>
      <c r="X171" s="1"/>
      <c r="Y171" s="1"/>
      <c r="Z171" s="1"/>
      <c r="AA171" s="1"/>
      <c r="AB171" s="1"/>
      <c r="AC171" s="170"/>
      <c r="AD171" s="140" t="s">
        <v>219</v>
      </c>
      <c r="AE171" s="504">
        <f>IF(C149="","",C149)</f>
      </c>
      <c r="AF171" s="204">
        <f>B149</f>
        <v>0</v>
      </c>
      <c r="AG171" s="488">
        <f>IF(AE171="","",AE171-AF171)</f>
      </c>
      <c r="AH171" s="196">
        <f>IF(AF171=0,0,AE171/AF171)</f>
        <v>0</v>
      </c>
      <c r="AI171" s="192">
        <f>IF(AH171=0,"",IF(AE171&lt;AF171,"不足","満足"))</f>
      </c>
      <c r="AJ171" s="191" t="str">
        <f>IF(AJ167&lt;1,IF(AE171&gt;AF171,"OK",ROUNDUP((AE171-AF171)/5.2/0.85/0.9*-1,0)),IF(AE171&gt;AF171*1.5,"補強なし",ROUNDUP((AE171-(AF171*1.5))/5.2/0.85/0.9*-1,0)))</f>
        <v>OK</v>
      </c>
      <c r="AK171" s="188" t="str">
        <f>IF(C133&lt;1,"領域aとbの壁量に偏りがありバランスが悪い","壁量のバランスはよい")</f>
        <v>領域aとbの壁量に偏りがありバランスが悪い</v>
      </c>
      <c r="AL171" s="27"/>
      <c r="AM171" s="27"/>
      <c r="AN171" s="27"/>
      <c r="AO171" s="189"/>
      <c r="AP171" s="551"/>
      <c r="AQ171" s="140" t="s">
        <v>219</v>
      </c>
      <c r="AR171" s="278">
        <f>C149</f>
      </c>
      <c r="AS171" s="196">
        <f>B149</f>
        <v>0</v>
      </c>
      <c r="AT171" s="196">
        <f>IF(AS171=0,0,AR171/AS171)</f>
        <v>0</v>
      </c>
      <c r="AU171" s="192">
        <f>IF(AT171=0,"",IF(AT171&lt;1,"不足","満足"))</f>
      </c>
      <c r="AV171" s="191" t="str">
        <f>IF(AV167&lt;1,IF(AR171&gt;AS171,"OK",ROUNDUP((AR171-AS171)/2.8/0.8/0.9*-1,0)),IF(AR171&gt;AS171*1.5,"－",ROUNDUP((AR171-(AS171*1.5))/2.8/0.8/0.9*-1,0)))</f>
        <v>OK</v>
      </c>
      <c r="AW171" s="188" t="str">
        <f>IF(C133&lt;1,"領域aとbの壁量に偏りがありバランスが悪い","壁量のバランスはよい")</f>
        <v>領域aとbの壁量に偏りがありバランスが悪い</v>
      </c>
      <c r="AX171" s="27"/>
      <c r="AY171" s="27"/>
      <c r="AZ171" s="27"/>
      <c r="BA171" s="189"/>
      <c r="BB171" s="551"/>
    </row>
    <row r="172" spans="1:54" ht="14.25" thickBot="1">
      <c r="A172" s="548" t="s">
        <v>150</v>
      </c>
      <c r="B172" s="549"/>
      <c r="C172" s="324" t="s">
        <v>639</v>
      </c>
      <c r="D172" s="325" t="s">
        <v>153</v>
      </c>
      <c r="H172" s="1"/>
      <c r="I172" s="1"/>
      <c r="J172" s="1"/>
      <c r="K172" s="1"/>
      <c r="L172" s="1"/>
      <c r="M172" s="1"/>
      <c r="N172" s="1"/>
      <c r="O172" s="1"/>
      <c r="P172" s="1"/>
      <c r="Q172" s="1"/>
      <c r="R172" s="1"/>
      <c r="S172" s="1"/>
      <c r="T172" s="1"/>
      <c r="U172" s="1"/>
      <c r="V172" s="1"/>
      <c r="W172" s="1"/>
      <c r="X172" s="1"/>
      <c r="Y172" s="1"/>
      <c r="Z172" s="1"/>
      <c r="AA172" s="1"/>
      <c r="AB172" s="1"/>
      <c r="AC172" s="170"/>
      <c r="AD172" s="115" t="s">
        <v>220</v>
      </c>
      <c r="AE172" s="505">
        <f>IF(C150="","",C150)</f>
      </c>
      <c r="AF172" s="506">
        <f>B150</f>
        <v>0</v>
      </c>
      <c r="AG172" s="507">
        <f>IF(AE172="","",AE172-AF172)</f>
      </c>
      <c r="AH172" s="508">
        <f>IF(AF172=0,0,AE172/AF172)</f>
        <v>0</v>
      </c>
      <c r="AI172" s="509">
        <f>IF(AH172=0,"",IF(AE172&lt;AF172,"不足","満足"))</f>
      </c>
      <c r="AJ172" s="510" t="str">
        <f>IF(AJ167&lt;1,IF(AE172&gt;AF172,"OK",ROUNDUP((AE172-AF172)/5.2/0.85/0.9*-1,0)),IF(AE172&gt;AF172*1.5,"補強なし",ROUNDUP((AE172-(AF172*1.5))/5.2/0.85/0.9*-1,0)))</f>
        <v>OK</v>
      </c>
      <c r="AK172" s="511" t="str">
        <f>IF(C134&lt;1,"領域ｲとﾛの壁量に偏りがありバランスが悪い","壁量のバランスはよい")</f>
        <v>領域ｲとﾛの壁量に偏りがありバランスが悪い</v>
      </c>
      <c r="AL172" s="512"/>
      <c r="AM172" s="512"/>
      <c r="AN172" s="512"/>
      <c r="AO172" s="513"/>
      <c r="AP172" s="552"/>
      <c r="AQ172" s="140" t="s">
        <v>220</v>
      </c>
      <c r="AR172" s="278">
        <f>C150</f>
      </c>
      <c r="AS172" s="196">
        <f>B150</f>
        <v>0</v>
      </c>
      <c r="AT172" s="196">
        <f>IF(AS172=0,0,AR172/AS172)</f>
        <v>0</v>
      </c>
      <c r="AU172" s="192">
        <f>IF(AT172=0,"",IF(AT172&lt;1,"不足","満足"))</f>
      </c>
      <c r="AV172" s="191" t="str">
        <f>IF(AV167&lt;1,IF(AR172&gt;AS172,"OK",ROUNDUP((AR172-AS172)/2.8/0.8/0.9*-1,0)),IF(AR172&gt;AS172*1.5,"－",ROUNDUP((AR172-(AS172*1.5))/2.8/0.8/0.9*-1,0)))</f>
        <v>OK</v>
      </c>
      <c r="AW172" s="188" t="str">
        <f>IF(C134&lt;1,"領域ｲとﾛの壁量に偏りがありバランスが悪い","壁量のバランスはよい")</f>
        <v>領域ｲとﾛの壁量に偏りがありバランスが悪い</v>
      </c>
      <c r="AX172" s="27"/>
      <c r="AY172" s="27"/>
      <c r="AZ172" s="27"/>
      <c r="BA172" s="189"/>
      <c r="BB172" s="552"/>
    </row>
    <row r="173" spans="1:52" ht="45" customHeight="1" thickBot="1">
      <c r="A173" s="270" t="s">
        <v>444</v>
      </c>
      <c r="B173" s="271"/>
      <c r="C173" s="276"/>
      <c r="D173" s="537" t="s">
        <v>375</v>
      </c>
      <c r="E173" s="1"/>
      <c r="F173" s="1"/>
      <c r="G173" s="1"/>
      <c r="AC173" s="170"/>
      <c r="AD173" s="188" t="e">
        <f>IF(AD175&lt;1,"有効な壁量が不足するときはバランスよく壁を増やすか補強しましょう。壁の配置が偏っているときは不足している領域に壁を増やすか補強しましょう。また劣化部位を改善することにより評価が上がってきます。","より高い耐震性をもたせるために壁等を補強しましょう")</f>
        <v>#N/A</v>
      </c>
      <c r="AE173" s="198"/>
      <c r="AF173" s="199"/>
      <c r="AG173" s="199"/>
      <c r="AH173" s="199"/>
      <c r="AI173" s="199"/>
      <c r="AJ173" s="199"/>
      <c r="AK173" s="199"/>
      <c r="AL173" s="199"/>
      <c r="AM173" s="199"/>
      <c r="AN173" s="199"/>
      <c r="AO173" s="515"/>
      <c r="AP173" s="516"/>
      <c r="AQ173" s="170"/>
      <c r="AR173" s="170"/>
      <c r="AS173" s="170"/>
      <c r="AT173" s="170"/>
      <c r="AU173" s="170"/>
      <c r="AV173" s="170"/>
      <c r="AW173" s="170"/>
      <c r="AX173" s="170"/>
      <c r="AY173" s="170"/>
      <c r="AZ173" s="170"/>
    </row>
    <row r="174" spans="1:52" ht="45" customHeight="1" thickBot="1">
      <c r="A174" s="270" t="s">
        <v>445</v>
      </c>
      <c r="B174" s="271"/>
      <c r="C174" s="276"/>
      <c r="D174" s="538"/>
      <c r="AC174" s="170"/>
      <c r="AD174" s="517" t="s">
        <v>286</v>
      </c>
      <c r="AE174" s="514" t="s">
        <v>304</v>
      </c>
      <c r="AF174" s="193"/>
      <c r="AG174" s="193"/>
      <c r="AH174" s="193"/>
      <c r="AI174" s="193"/>
      <c r="AJ174" s="193"/>
      <c r="AK174" s="193"/>
      <c r="AL174" s="193"/>
      <c r="AM174" s="193"/>
      <c r="AN174" s="193"/>
      <c r="AO174" s="170"/>
      <c r="AP174" s="170"/>
      <c r="AQ174" s="170"/>
      <c r="AR174" s="170"/>
      <c r="AS174" s="170"/>
      <c r="AT174" s="170"/>
      <c r="AU174" s="170"/>
      <c r="AV174" s="170"/>
      <c r="AW174" s="170"/>
      <c r="AX174" s="170"/>
      <c r="AY174" s="170"/>
      <c r="AZ174" s="170"/>
    </row>
    <row r="175" spans="1:52" ht="45" customHeight="1" thickBot="1">
      <c r="A175" s="270" t="s">
        <v>746</v>
      </c>
      <c r="B175" s="271"/>
      <c r="C175" s="276"/>
      <c r="D175" s="538"/>
      <c r="AC175" s="170"/>
      <c r="AD175" s="518" t="e">
        <f>ROUNDDOWN(MIN(D159:D162),2)</f>
        <v>#N/A</v>
      </c>
      <c r="AE175" s="38">
        <f>IF(D159="","",IF(D159&lt;0.7,"×",IF(D159&lt;1,"△","○")))</f>
      </c>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row>
    <row r="176" spans="1:52" ht="45" customHeight="1" thickBot="1">
      <c r="A176" s="270" t="s">
        <v>655</v>
      </c>
      <c r="B176" s="271"/>
      <c r="C176" s="276"/>
      <c r="D176" s="538"/>
      <c r="AC176" s="170"/>
      <c r="AD176" s="201"/>
      <c r="AE176" s="38">
        <f>IF(D160="","",IF(D160&lt;0.7,"×",IF(D160&lt;1,"△","○")))</f>
      </c>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row>
    <row r="177" spans="1:52" ht="45" customHeight="1" thickBot="1">
      <c r="A177" s="270" t="s">
        <v>753</v>
      </c>
      <c r="B177" s="271"/>
      <c r="C177" s="276"/>
      <c r="D177" s="539"/>
      <c r="AC177" s="170"/>
      <c r="AD177" s="201"/>
      <c r="AE177" s="38" t="e">
        <f>IF(D161&lt;0.7,"×",IF(D161&lt;1,"△","○"))</f>
        <v>#N/A</v>
      </c>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row>
    <row r="178" spans="1:52" ht="45" customHeight="1" thickBot="1">
      <c r="A178" s="320" t="s">
        <v>172</v>
      </c>
      <c r="B178" s="271"/>
      <c r="C178" s="330" t="s">
        <v>794</v>
      </c>
      <c r="D178" s="321" t="s">
        <v>376</v>
      </c>
      <c r="AC178" s="170"/>
      <c r="AD178" s="202"/>
      <c r="AE178" s="38" t="e">
        <f>IF(D162&lt;0.7,"×",IF(D162&lt;1,"△","○"))</f>
        <v>#N/A</v>
      </c>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row>
    <row r="179" spans="29:52" ht="13.5">
      <c r="AC179" s="170"/>
      <c r="AD179" s="20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row>
    <row r="180" spans="29:52" ht="13.5">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row>
    <row r="183" ht="13.5">
      <c r="AD183" s="272"/>
    </row>
    <row r="184" spans="31:38" ht="13.5">
      <c r="AE184" s="264"/>
      <c r="AF184" s="264"/>
      <c r="AG184" s="264"/>
      <c r="AH184" s="264"/>
      <c r="AI184" s="264"/>
      <c r="AJ184" s="264"/>
      <c r="AK184" s="264"/>
      <c r="AL184" s="264"/>
    </row>
    <row r="185" spans="30:38" ht="13.5">
      <c r="AD185" s="228"/>
      <c r="AE185" s="228"/>
      <c r="AF185" s="228"/>
      <c r="AG185" s="228"/>
      <c r="AH185" s="228"/>
      <c r="AI185" s="228"/>
      <c r="AJ185" s="228"/>
      <c r="AK185" s="228"/>
      <c r="AL185" s="228"/>
    </row>
    <row r="186" spans="30:38" ht="13.5">
      <c r="AD186" s="273" t="s">
        <v>444</v>
      </c>
      <c r="AE186" s="228"/>
      <c r="AF186" s="228"/>
      <c r="AG186" s="228"/>
      <c r="AH186" s="228"/>
      <c r="AI186" s="228"/>
      <c r="AJ186" s="228"/>
      <c r="AK186" s="228"/>
      <c r="AL186" s="228"/>
    </row>
    <row r="187" spans="30:38" ht="13.5">
      <c r="AD187" s="297" t="s">
        <v>448</v>
      </c>
      <c r="AE187" s="228"/>
      <c r="AF187" s="228"/>
      <c r="AG187" s="228"/>
      <c r="AH187" s="228"/>
      <c r="AI187" s="228"/>
      <c r="AJ187" s="228"/>
      <c r="AK187" s="228"/>
      <c r="AL187" s="228"/>
    </row>
    <row r="188" spans="30:38" ht="13.5">
      <c r="AD188" s="297" t="s">
        <v>630</v>
      </c>
      <c r="AE188" s="228"/>
      <c r="AF188" s="228"/>
      <c r="AG188" s="228"/>
      <c r="AH188" s="228"/>
      <c r="AI188" s="228"/>
      <c r="AJ188" s="228"/>
      <c r="AK188" s="228"/>
      <c r="AL188" s="228"/>
    </row>
    <row r="189" spans="30:38" ht="13.5">
      <c r="AD189" s="297" t="s">
        <v>631</v>
      </c>
      <c r="AE189" s="228"/>
      <c r="AF189" s="228"/>
      <c r="AG189" s="228"/>
      <c r="AH189" s="228"/>
      <c r="AI189" s="228"/>
      <c r="AJ189" s="228"/>
      <c r="AK189" s="228"/>
      <c r="AL189" s="228"/>
    </row>
    <row r="190" spans="30:38" ht="13.5">
      <c r="AD190" s="297" t="s">
        <v>449</v>
      </c>
      <c r="AE190" s="318"/>
      <c r="AF190" s="252"/>
      <c r="AG190" s="252"/>
      <c r="AH190" s="252"/>
      <c r="AI190" s="252"/>
      <c r="AJ190" s="252"/>
      <c r="AK190" s="252"/>
      <c r="AL190" s="252"/>
    </row>
    <row r="191" spans="30:38" ht="13.5">
      <c r="AD191" s="297" t="s">
        <v>637</v>
      </c>
      <c r="AE191" s="318"/>
      <c r="AF191" s="252"/>
      <c r="AG191" s="252"/>
      <c r="AH191" s="252"/>
      <c r="AI191" s="252"/>
      <c r="AJ191" s="252"/>
      <c r="AK191" s="252"/>
      <c r="AL191" s="252"/>
    </row>
    <row r="192" spans="30:38" ht="13.5">
      <c r="AD192" s="251"/>
      <c r="AE192" s="318"/>
      <c r="AF192" s="252"/>
      <c r="AG192" s="252"/>
      <c r="AH192" s="252"/>
      <c r="AI192" s="252"/>
      <c r="AJ192" s="252"/>
      <c r="AK192" s="252"/>
      <c r="AL192" s="252"/>
    </row>
    <row r="193" spans="30:38" ht="13.5">
      <c r="AD193" s="251"/>
      <c r="AE193" s="318"/>
      <c r="AF193" s="252"/>
      <c r="AG193" s="252"/>
      <c r="AH193" s="252"/>
      <c r="AI193" s="252"/>
      <c r="AJ193" s="252"/>
      <c r="AK193" s="252"/>
      <c r="AL193" s="252"/>
    </row>
    <row r="194" spans="30:38" ht="13.5">
      <c r="AD194" s="273" t="s">
        <v>445</v>
      </c>
      <c r="AE194" s="228"/>
      <c r="AF194" s="228"/>
      <c r="AG194" s="228"/>
      <c r="AH194" s="228"/>
      <c r="AI194" s="228"/>
      <c r="AJ194" s="228"/>
      <c r="AK194" s="228"/>
      <c r="AL194" s="228"/>
    </row>
    <row r="195" spans="30:38" ht="13.5">
      <c r="AD195" s="297" t="s">
        <v>632</v>
      </c>
      <c r="AE195" s="228"/>
      <c r="AF195" s="228"/>
      <c r="AG195" s="228"/>
      <c r="AH195" s="228"/>
      <c r="AI195" s="228"/>
      <c r="AJ195" s="228"/>
      <c r="AK195" s="228"/>
      <c r="AL195" s="228"/>
    </row>
    <row r="196" spans="30:38" ht="13.5">
      <c r="AD196" s="297" t="s">
        <v>633</v>
      </c>
      <c r="AE196" s="228"/>
      <c r="AF196" s="228"/>
      <c r="AG196" s="228"/>
      <c r="AH196" s="228"/>
      <c r="AI196" s="228"/>
      <c r="AJ196" s="228"/>
      <c r="AK196" s="228"/>
      <c r="AL196" s="228"/>
    </row>
    <row r="197" spans="30:38" ht="13.5">
      <c r="AD197" s="228"/>
      <c r="AE197" s="228"/>
      <c r="AF197" s="228"/>
      <c r="AG197" s="228"/>
      <c r="AH197" s="228"/>
      <c r="AI197" s="228"/>
      <c r="AJ197" s="228"/>
      <c r="AK197" s="228"/>
      <c r="AL197" s="228"/>
    </row>
    <row r="198" spans="30:38" ht="13.5">
      <c r="AD198" s="273" t="s">
        <v>746</v>
      </c>
      <c r="AE198" s="228"/>
      <c r="AF198" s="228"/>
      <c r="AG198" s="228"/>
      <c r="AH198" s="228"/>
      <c r="AI198" s="228"/>
      <c r="AJ198" s="228"/>
      <c r="AK198" s="228"/>
      <c r="AL198" s="228"/>
    </row>
    <row r="199" spans="30:38" ht="13.5">
      <c r="AD199" s="297" t="s">
        <v>634</v>
      </c>
      <c r="AE199" s="228"/>
      <c r="AF199" s="228"/>
      <c r="AG199" s="228"/>
      <c r="AH199" s="228"/>
      <c r="AI199" s="228"/>
      <c r="AJ199" s="228"/>
      <c r="AK199" s="228"/>
      <c r="AL199" s="228"/>
    </row>
    <row r="200" spans="30:38" ht="13.5">
      <c r="AD200" s="297" t="s">
        <v>446</v>
      </c>
      <c r="AE200" s="228"/>
      <c r="AF200" s="228"/>
      <c r="AG200" s="228"/>
      <c r="AH200" s="228"/>
      <c r="AI200" s="228"/>
      <c r="AJ200" s="228"/>
      <c r="AK200" s="228"/>
      <c r="AL200" s="228"/>
    </row>
    <row r="201" spans="30:38" ht="13.5">
      <c r="AD201" s="218"/>
      <c r="AE201" s="228"/>
      <c r="AF201" s="228"/>
      <c r="AG201" s="228"/>
      <c r="AH201" s="228"/>
      <c r="AI201" s="228"/>
      <c r="AJ201" s="228"/>
      <c r="AK201" s="228"/>
      <c r="AL201" s="228"/>
    </row>
    <row r="202" spans="30:38" ht="13.5">
      <c r="AD202" s="218"/>
      <c r="AE202" s="228"/>
      <c r="AF202" s="228"/>
      <c r="AG202" s="228"/>
      <c r="AH202" s="228"/>
      <c r="AI202" s="228"/>
      <c r="AJ202" s="228"/>
      <c r="AK202" s="228"/>
      <c r="AL202" s="228"/>
    </row>
    <row r="203" spans="30:38" ht="13.5">
      <c r="AD203" s="272" t="s">
        <v>655</v>
      </c>
      <c r="AE203" s="228"/>
      <c r="AF203" s="228"/>
      <c r="AG203" s="228"/>
      <c r="AH203" s="228"/>
      <c r="AI203" s="228"/>
      <c r="AJ203" s="228"/>
      <c r="AK203" s="228"/>
      <c r="AL203" s="228"/>
    </row>
    <row r="204" spans="30:38" ht="13.5">
      <c r="AD204" s="297" t="s">
        <v>447</v>
      </c>
      <c r="AE204" s="228"/>
      <c r="AF204" s="228"/>
      <c r="AG204" s="228"/>
      <c r="AH204" s="228"/>
      <c r="AI204" s="228"/>
      <c r="AJ204" s="228"/>
      <c r="AK204" s="228"/>
      <c r="AL204" s="228"/>
    </row>
    <row r="205" ht="13.5">
      <c r="AD205" s="297" t="s">
        <v>635</v>
      </c>
    </row>
    <row r="206" ht="13.5">
      <c r="AD206" s="297" t="s">
        <v>690</v>
      </c>
    </row>
    <row r="207" ht="13.5">
      <c r="AD207" s="297" t="s">
        <v>636</v>
      </c>
    </row>
    <row r="208" ht="13.5">
      <c r="AD208" s="218"/>
    </row>
    <row r="209" ht="13.5">
      <c r="AD209" s="273" t="s">
        <v>753</v>
      </c>
    </row>
    <row r="210" ht="13.5">
      <c r="AD210" s="297" t="s">
        <v>313</v>
      </c>
    </row>
    <row r="211" ht="13.5">
      <c r="AD211" s="297" t="s">
        <v>314</v>
      </c>
    </row>
    <row r="212" ht="13.5">
      <c r="AD212" s="297" t="s">
        <v>315</v>
      </c>
    </row>
    <row r="213" ht="13.5">
      <c r="AD213" s="297" t="s">
        <v>316</v>
      </c>
    </row>
    <row r="214" ht="13.5">
      <c r="AD214" s="297" t="s">
        <v>317</v>
      </c>
    </row>
    <row r="215" ht="13.5">
      <c r="AD215" s="297" t="s">
        <v>318</v>
      </c>
    </row>
  </sheetData>
  <sheetProtection password="EB18" sheet="1" formatCells="0" formatColumns="0" formatRows="0" insertColumns="0" insertRows="0" insertHyperlinks="0" deleteColumns="0" deleteRows="0" sort="0" autoFilter="0" pivotTables="0"/>
  <mergeCells count="15">
    <mergeCell ref="BB169:BB172"/>
    <mergeCell ref="AP169:AP172"/>
    <mergeCell ref="E129:E130"/>
    <mergeCell ref="A112:B113"/>
    <mergeCell ref="C112:C113"/>
    <mergeCell ref="D131:D134"/>
    <mergeCell ref="D173:D177"/>
    <mergeCell ref="A8:B8"/>
    <mergeCell ref="B101:B102"/>
    <mergeCell ref="A119:B120"/>
    <mergeCell ref="B86:B87"/>
    <mergeCell ref="B90:B93"/>
    <mergeCell ref="B95:B97"/>
    <mergeCell ref="A107:D107"/>
    <mergeCell ref="A172:B172"/>
  </mergeCells>
  <dataValidations count="128">
    <dataValidation type="list" allowBlank="1" showErrorMessage="1" promptTitle="用途" prompt="右の▼をクリックしそのなかから選択入力" sqref="C10">
      <formula1>$AC$8:$AC$11</formula1>
    </dataValidation>
    <dataValidation type="list" allowBlank="1" showErrorMessage="1" promptTitle="予想震度" prompt="右の▼をクリックしてそのなかから選択入力" sqref="C19">
      <formula1>$AF$8:$AF$10</formula1>
    </dataValidation>
    <dataValidation type="list" allowBlank="1" showErrorMessage="1" promptTitle="地盤の対策" prompt="右の▼をクリックしてそのなかから選択入力" sqref="C22">
      <formula1>$AG$17:$AG$19</formula1>
    </dataValidation>
    <dataValidation type="list" allowBlank="1" showErrorMessage="1" promptTitle="地形" prompt="右の▼をクリックしてそのなかから選択入力" sqref="C23">
      <formula1>$AH$8:$AH$10</formula1>
    </dataValidation>
    <dataValidation type="list" allowBlank="1" showErrorMessage="1" promptTitle="地形の対策" prompt="右の▼をクリックしてそのなかから選択入力" sqref="C24">
      <formula1>$AH$12:$AH$14</formula1>
    </dataValidation>
    <dataValidation type="list" allowBlank="1" showErrorMessage="1" promptTitle="基礎" prompt="右の▼をクリックしてそのなかから選択入力&#10;報告書のコメント欄に影響します" sqref="C25">
      <formula1>$AI$8:$AI$15</formula1>
    </dataValidation>
    <dataValidation type="list" allowBlank="1" showErrorMessage="1" promptTitle="屋根仕様" prompt="右の▼をクリックしてそのなかから選択入力&#10;建物の重さを算定します" sqref="C26">
      <formula1>$AK$8:$AK$11</formula1>
    </dataValidation>
    <dataValidation type="list" allowBlank="1" showErrorMessage="1" promptTitle="外壁仕様" prompt="右の▼をクリックしてそのなかから選択入力&#10;建物の重さを算定します" sqref="C27">
      <formula1>$AK$14:$AK$19</formula1>
    </dataValidation>
    <dataValidation type="list" allowBlank="1" showErrorMessage="1" promptTitle="内壁仕様" prompt="右の▼をクリックしてそのなかから選択入力&#10;建物の重さを算定します" sqref="C28">
      <formula1>$AK$23:$AK$25</formula1>
    </dataValidation>
    <dataValidation type="list" allowBlank="1" showErrorMessage="1" promptTitle="構造形式" prompt="右の▼をクリックしてそのなかから選択入力" sqref="C12">
      <formula1>$AE$8:$AE$10</formula1>
    </dataValidation>
    <dataValidation type="list" allowBlank="1" showErrorMessage="1" promptTitle="立面の特徴" prompt="右の▼をクリックしてそのなかから選択入力" sqref="C32">
      <formula1>$AM$14:$AM$16</formula1>
    </dataValidation>
    <dataValidation type="list" allowBlank="1" showErrorMessage="1" promptTitle="床仕様" prompt="右の▼をクリックしてそのなかから選択入力" sqref="C33">
      <formula1>$AM$23:$AM$25</formula1>
    </dataValidation>
    <dataValidation type="list" allowBlank="1" showErrorMessage="1" promptTitle="吹き抜け" prompt="右の▼をクリックしてそのなかから選択入力" sqref="C34">
      <formula1>$AM$28:$AM$30</formula1>
    </dataValidation>
    <dataValidation type="list" allowBlank="1" showErrorMessage="1" promptTitle="主要な柱径" prompt="右の▼をクリックしてそのなかから選択入力" sqref="C35">
      <formula1>$AM$34:$AM$35</formula1>
    </dataValidation>
    <dataValidation type="list" allowBlank="1" showErrorMessage="1" promptTitle="接合部" prompt="右の▼をクリックしてそのなかから選択入力" sqref="C36">
      <formula1>$AM$38:$AM$41</formula1>
    </dataValidation>
    <dataValidation type="list" allowBlank="1" showInputMessage="1" showErrorMessage="1" promptTitle="用途変更の有無" prompt="住宅以外の用途に変更又は住宅以外から住宅への変更&#10;右の▼をクリックしてそのなかから選択入力" sqref="C44">
      <formula1>$AN$8:$AN$9</formula1>
    </dataValidation>
    <dataValidation type="list" allowBlank="1" showErrorMessage="1" promptTitle="スキップフロア等" prompt="右の▼をクリックしてそのなかから選択入力" sqref="C48">
      <formula1>$AN$13:$AN$15</formula1>
    </dataValidation>
    <dataValidation type="list" allowBlank="1" showErrorMessage="1" promptTitle="混構造" prompt="右の▼をクリックしてそのなかから選択入力" sqref="C51">
      <formula1>$AN$23:$AN$26</formula1>
    </dataValidation>
    <dataValidation type="list" allowBlank="1" showErrorMessage="1" promptTitle="工業化住宅" prompt="右の▼をクリックしてそのなかから選択入力" sqref="C50">
      <formula1>$AN$19:$AN$20</formula1>
    </dataValidation>
    <dataValidation type="list" allowBlank="1" showErrorMessage="1" promptTitle="伝統構法" prompt="右の▼をクリックしてそのなかから選択入力" sqref="C52">
      <formula1>$AN$30:$AN$32</formula1>
    </dataValidation>
    <dataValidation type="list" allowBlank="1" showInputMessage="1" showErrorMessage="1" promptTitle="住宅金融公庫図書" prompt="公庫を使用したことが確認できる書類の有無&#10;右の▼をクリックしてそのなかから選択入力" sqref="C56">
      <formula1>$AO$8:$AO$9</formula1>
    </dataValidation>
    <dataValidation type="list" allowBlank="1" showInputMessage="1" showErrorMessage="1" promptTitle="平面図の有無" prompt="筋かい位置が明記されているかを確認&#10;右の▼をクリックしてそのなかから選択入力" sqref="C58">
      <formula1>$AO$12:$AO$14</formula1>
    </dataValidation>
    <dataValidation type="list" allowBlank="1" showErrorMessage="1" promptTitle="立面図の有無" prompt="右の▼をクリックしてそのなかから選択入力" sqref="C59">
      <formula1>$AO$17:$AO$18</formula1>
    </dataValidation>
    <dataValidation type="list" allowBlank="1" showErrorMessage="1" promptTitle="構造図の有無" prompt="右の▼をクリックしてそのなかから選択入力" sqref="C61">
      <formula1>$AO$27:$AO$30</formula1>
    </dataValidation>
    <dataValidation type="list" allowBlank="1" showErrorMessage="1" promptTitle="立面の現地と図面の相違" prompt="右の▼をクリックしてそのなかから選択入力" sqref="C64">
      <formula1>$AO$34:$AO$35</formula1>
    </dataValidation>
    <dataValidation type="list" allowBlank="1" showErrorMessage="1" promptTitle="建物周囲の地盤条件" prompt="右の▼をクリックしてそのなかから選択入力" sqref="C67">
      <formula1>$AP$7:$AP$9</formula1>
    </dataValidation>
    <dataValidation type="list" allowBlank="1" showErrorMessage="1" promptTitle="筋かいの有無" prompt="右の▼をクリックしてそのなかから選択入力&#10;報告書のコメント欄に影響します" sqref="C72">
      <formula1>$AP$20:$AP$24</formula1>
    </dataValidation>
    <dataValidation type="list" allowBlank="1" showErrorMessage="1" promptTitle="床下部分の接合方法" prompt="右の▼をクリックしてそのなかから選択入力" sqref="C77">
      <formula1>$AP$36:$AP$38</formula1>
    </dataValidation>
    <dataValidation type="list" allowBlank="1" showErrorMessage="1" promptTitle="梁と柱、差し鴨居の接合方法" prompt="右の▼をクリックしてそのなかから選択入力" sqref="C78">
      <formula1>$AP$40:$AP$43</formula1>
    </dataValidation>
    <dataValidation type="list" allowBlank="1" showErrorMessage="1" promptTitle="吹抜けの対策" prompt="右の▼をクリックしてそのなかから選択入力" sqref="C82">
      <formula1>$AP$57:$AP$59</formula1>
    </dataValidation>
    <dataValidation type="list" allowBlank="1" showErrorMessage="1" promptTitle="下屋、増築部の状況" prompt="右の▼をクリックしてそのなかから選択入力" sqref="C83">
      <formula1>$AP$62:$AP$65</formula1>
    </dataValidation>
    <dataValidation type="list" allowBlank="1" showErrorMessage="1" promptTitle="２階床面又は小屋梁面" prompt="右の▼をクリックしてそのなかから選択入力" sqref="C81">
      <formula1>$AP$50:$AP$55</formula1>
    </dataValidation>
    <dataValidation type="list" allowBlank="1" showErrorMessage="1" promptTitle="桁の断面欠損" prompt="右の▼をクリックしてそのなかから選択入力" sqref="C71">
      <formula1>$AP$12:$AP$14</formula1>
    </dataValidation>
    <dataValidation type="list" allowBlank="1" showErrorMessage="1" promptTitle="筋かい材の接合金物の状況" prompt="右の▼をクリックしてそのなかから選択入力" sqref="C76">
      <formula1>$AP$31:$AP$34</formula1>
    </dataValidation>
    <dataValidation type="list" allowBlank="1" showInputMessage="1" showErrorMessage="1" promptTitle="金属屋根の劣化状況" prompt="右の▼をクリックしてそのなかから選択入力" sqref="C86">
      <formula1>$AQ$7:$AQ$9</formula1>
    </dataValidation>
    <dataValidation type="list" allowBlank="1" showInputMessage="1" showErrorMessage="1" promptTitle="瓦・スレート屋根の劣化事象" prompt="右の▼をクリックしてそのなかから選択入力" sqref="C87">
      <formula1>$AQ$10:$AQ$12</formula1>
    </dataValidation>
    <dataValidation type="list" allowBlank="1" showInputMessage="1" showErrorMessage="1" promptTitle="縦樋の劣化事象" prompt="右の▼をクリックしてそのなかから選択入力" sqref="C89">
      <formula1>$AQ$13:$AQ$15</formula1>
    </dataValidation>
    <dataValidation type="list" allowBlank="1" showInputMessage="1" showErrorMessage="1" promptTitle="木製板、合板外壁の劣化事象" prompt="右の▼をクリックしてそのなかから選択入力" sqref="C90">
      <formula1>$AQ$16:$AQ$18</formula1>
    </dataValidation>
    <dataValidation type="list" allowBlank="1" showInputMessage="1" showErrorMessage="1" promptTitle="窯業系サイディング外壁の劣化事象" prompt="右の▼をクリックしてそのなかから選択入力" sqref="C91">
      <formula1>$AQ$19:$AQ$21</formula1>
    </dataValidation>
    <dataValidation type="list" allowBlank="1" showInputMessage="1" showErrorMessage="1" promptTitle="金属ｻｲﾃﾞｨﾝｸﾞ等ﾊﾞﾙｺﾆｰ手すり壁の劣化事象" prompt="右の▼をクリックしてそのなかから選択入力" sqref="C97">
      <formula1>$AQ$37:$AQ$39</formula1>
    </dataValidation>
    <dataValidation type="list" allowBlank="1" showInputMessage="1" showErrorMessage="1" promptTitle="モルタル外壁の劣化事象" prompt="右の▼をクリックしてそのなかから選択入力" sqref="C93">
      <formula1>$AQ$25:$AQ$27</formula1>
    </dataValidation>
    <dataValidation type="list" allowBlank="1" showInputMessage="1" showErrorMessage="1" promptTitle="露出した躯体（土台、柱等）の劣化事象" prompt="右の▼をクリックしてそのなかから選択入力" sqref="C94">
      <formula1>$AQ$28:$AQ$30</formula1>
    </dataValidation>
    <dataValidation type="list" allowBlank="1" showInputMessage="1" showErrorMessage="1" promptTitle="木製ﾊﾞﾙｺﾆｰ手すり壁の劣化事象" prompt="右の▼をクリックしてそのなかから選択入力" sqref="C95">
      <formula1>$AQ$31:$AQ$33</formula1>
    </dataValidation>
    <dataValidation type="list" allowBlank="1" showInputMessage="1" showErrorMessage="1" promptTitle="窯業系ｻｲﾃﾞｨﾝｸﾞﾊﾞﾙｺﾆｰ手すり壁の劣化事象" prompt="右の▼をクリックしてそのなかから選択入力" sqref="C96">
      <formula1>$AQ$34:$AQ$36</formula1>
    </dataValidation>
    <dataValidation type="list" allowBlank="1" showInputMessage="1" showErrorMessage="1" promptTitle="ﾊﾞﾙｺﾆｰ手すり壁と外壁接合部の劣化事象" prompt="右の▼をクリックしてそのなかから選択入力" sqref="C98">
      <formula1>$AQ$40:$AQ$42</formula1>
    </dataValidation>
    <dataValidation type="list" allowBlank="1" showInputMessage="1" showErrorMessage="1" promptTitle="ﾊﾞﾙｺﾆｰ床排水の劣化事象" prompt="右の▼をクリックしてそのなかから選択入力" sqref="C99">
      <formula1>$AQ$43:$AQ$45</formula1>
    </dataValidation>
    <dataValidation type="list" allowBlank="1" showInputMessage="1" showErrorMessage="1" promptTitle="内壁窓下の劣化事象" prompt="右の▼をクリックしてそのなかから選択入力" sqref="C100">
      <formula1>$AQ$46:$AQ$48</formula1>
    </dataValidation>
    <dataValidation type="list" allowBlank="1" showInputMessage="1" showErrorMessage="1" promptTitle="浴室ﾀｲﾙ壁の劣化事象" prompt="右の▼をクリックしてそのなかから選択入力" sqref="C101">
      <formula1>$AQ$49:$AQ$51</formula1>
    </dataValidation>
    <dataValidation type="list" allowBlank="1" showInputMessage="1" showErrorMessage="1" promptTitle="浴室ﾀｲﾙ壁以外の劣化事象" prompt="右の▼をクリックしてそのなかから選択入力" sqref="C102">
      <formula1>$AQ$52:$AQ$54</formula1>
    </dataValidation>
    <dataValidation type="list" allowBlank="1" showInputMessage="1" showErrorMessage="1" promptTitle="廊下の床の劣化事象" prompt="右の▼をクリックしてそのなかから選択入力" sqref="C104">
      <formula1>$AQ$55:$AQ$57</formula1>
    </dataValidation>
    <dataValidation type="list" allowBlank="1" showInputMessage="1" showErrorMessage="1" promptTitle="床下の劣化事象" prompt="右の▼をクリックしてそのなかから選択入力" sqref="C105">
      <formula1>$AQ$58:$AQ$61</formula1>
    </dataValidation>
    <dataValidation type="list" allowBlank="1" showErrorMessage="1" promptTitle="建築年度" prompt="右の▼をクリックしそのなかから選択入力" sqref="C11">
      <formula1>$AD$8:$AD$66</formula1>
    </dataValidation>
    <dataValidation type="list" allowBlank="1" showErrorMessage="1" promptTitle="液状化危険度" prompt="右の▼をクリックしてそのなかから選択入力" sqref="C20">
      <formula1>$AG$11:$AG$14</formula1>
    </dataValidation>
    <dataValidation type="list" allowBlank="1" showInputMessage="1" showErrorMessage="1" promptTitle="用途変更年" prompt="最終用途変更年を入力" sqref="D44">
      <formula1>$AD$75:$AD$160</formula1>
    </dataValidation>
    <dataValidation type="list" allowBlank="1" showErrorMessage="1" promptTitle="増築の状況" prompt="右の▼をクリックしてそのなかから選択入力" sqref="C39">
      <formula1>$AE$75:$AE$78</formula1>
    </dataValidation>
    <dataValidation type="list" allowBlank="1" showErrorMessage="1" promptTitle="改築の状況" prompt="右の▼をクリックしてそのなかから選択入力" sqref="C41">
      <formula1>$AE$80:$AE$83</formula1>
    </dataValidation>
    <dataValidation type="list" allowBlank="1" showErrorMessage="1" promptTitle="補修の状況" prompt="右の▼をクリックしてそのなかから選択入力" sqref="C43">
      <formula1>$AE$85:$AE$90</formula1>
    </dataValidation>
    <dataValidation type="list" allowBlank="1" showInputMessage="1" showErrorMessage="1" promptTitle="傾斜地などの注意事項" prompt="擁壁や石積の状況など&#10;右の▼をクリックしてそのなかから選択入力" sqref="D116">
      <formula1>$AS$5:$AS$16</formula1>
    </dataValidation>
    <dataValidation type="list" allowBlank="1" showInputMessage="1" showErrorMessage="1" promptTitle="床下の状況" prompt="玉石基礎などその他の基礎のとき入力" sqref="C120">
      <formula1>$AJ$16:$AJ$17</formula1>
    </dataValidation>
    <dataValidation type="list" allowBlank="1" showErrorMessage="1" promptTitle="筋かい材の接合金物" prompt="右の▼をクリックしてそのなかから選択入力" sqref="B76">
      <formula1>$AP$68:$AP$70</formula1>
    </dataValidation>
    <dataValidation type="list" allowBlank="1" showErrorMessage="1" promptTitle="平面の特徴" prompt="右の▼をクリックしてそのなかから選択入力" sqref="C30">
      <formula1>$AM$8:$AM$9</formula1>
    </dataValidation>
    <dataValidation type="list" allowBlank="1" showErrorMessage="1" promptTitle="筋かいの断面欠損" prompt="右の▼をクリックしてそのなかから選択入力" sqref="C73">
      <formula1>$AP$15:$AP$18</formula1>
    </dataValidation>
    <dataValidation type="list" allowBlank="1" showInputMessage="1" showErrorMessage="1" promptTitle="短辺長" prompt="１階の建物短辺の長さを入力" sqref="C31">
      <formula1>$AM$10:$AM$11</formula1>
    </dataValidation>
    <dataValidation allowBlank="1" showInputMessage="1" showErrorMessage="1" promptTitle="自動入力" prompt="自動入力部分です" sqref="C13:D17"/>
    <dataValidation allowBlank="1" showInputMessage="1" showErrorMessage="1" promptTitle="入力不要" prompt="ここには入力できません" sqref="D127:D128 D55:D64 D22:D25 D48:D52 D45:D46 D43 D41 D39 C37 D32:D37 D29:D30 D19:D20 D5:D12"/>
    <dataValidation allowBlank="1" showInputMessage="1" showErrorMessage="1" promptTitle="荷重" prompt="自動入力されます" sqref="D26:D28"/>
    <dataValidation allowBlank="1" showInputMessage="1" showErrorMessage="1" promptTitle="形状割増係数" prompt="自動入力されます" sqref="D31"/>
    <dataValidation allowBlank="1" showInputMessage="1" showErrorMessage="1" promptTitle="建物の重さ" prompt="自動入力されます" sqref="C29"/>
    <dataValidation allowBlank="1" showInputMessage="1" showErrorMessage="1" promptTitle="地盤種別" prompt="予想震度と液状化危険度から自動判定しています" sqref="C21"/>
    <dataValidation allowBlank="1" showInputMessage="1" showErrorMessage="1" promptTitle="軟弱地盤割増" prompt="自動入力されます" sqref="D21"/>
    <dataValidation type="list" allowBlank="1" showErrorMessage="1" promptTitle="増築の有無" prompt="右の▼をクリックしてそのなかから選択入力" sqref="C38">
      <formula1>$AN$8:$AN$9</formula1>
    </dataValidation>
    <dataValidation type="list" allowBlank="1" showInputMessage="1" showErrorMessage="1" promptTitle="改築の有無" prompt="改築とは１部を取壊し同程度の増築をすること&#10;右の▼をクリックしてそのなかから選択入力" sqref="C40">
      <formula1>$AN$8:$AN$9</formula1>
    </dataValidation>
    <dataValidation type="list" allowBlank="1" showInputMessage="1" showErrorMessage="1" promptTitle="増築年" prompt="最終増築年を入力" sqref="D38">
      <formula1>$AD$75:$AD$160</formula1>
    </dataValidation>
    <dataValidation type="list" allowBlank="1" showErrorMessage="1" promptTitle="補修の有無" prompt="右の▼をクリックしてそのなかから選択入力" sqref="C42">
      <formula1>$AN$8:$AN$9</formula1>
    </dataValidation>
    <dataValidation type="list" allowBlank="1" showInputMessage="1" showErrorMessage="1" promptTitle="改築年" prompt="最終改築年を入力" sqref="D40">
      <formula1>$AD$75:$AD$160</formula1>
    </dataValidation>
    <dataValidation type="list" allowBlank="1" showInputMessage="1" showErrorMessage="1" promptTitle="補修年" prompt="最終補修年を入力" sqref="D42">
      <formula1>$AD$75:$AD$160</formula1>
    </dataValidation>
    <dataValidation type="textLength" allowBlank="1" showInputMessage="1" showErrorMessage="1" promptTitle="用途変更の状況" prompt="変更前又は変更後の用途を入力&#10;全角30文字まで" errorTitle="入力エラー" error="全角30文字以内で入力してください&#10;" imeMode="on" sqref="C45">
      <formula1>0</formula1>
      <formula2>30</formula2>
    </dataValidation>
    <dataValidation type="textLength" allowBlank="1" showInputMessage="1" showErrorMessage="1" promptTitle="特記事項" prompt="上記概要に反映されない部分を入力&#10;全角77文字まで" errorTitle="入力エラー" error="全角77文字以内で入力してください" imeMode="on" sqref="C46">
      <formula1>0</formula1>
      <formula2>77</formula2>
    </dataValidation>
    <dataValidation type="list" allowBlank="1" showErrorMessage="1" promptTitle="ツーバイフォー工法" prompt="右の▼をクリックしてそのなかから選択入力" sqref="C49">
      <formula1>$AN$19:$AN$20</formula1>
    </dataValidation>
    <dataValidation type="list" allowBlank="1" showInputMessage="1" showErrorMessage="1" promptTitle="建築確認図書" prompt="建築確認申請副本の有無を入力&#10;右の▼をクリックしてそのなかから選択入力" sqref="C55">
      <formula1>$AO$8:$AO$9</formula1>
    </dataValidation>
    <dataValidation type="list" allowBlank="1" showErrorMessage="1" promptTitle="１階平面の現地と図面の相違" prompt="右の▼をクリックしてそのなかから選択入力" sqref="C62">
      <formula1>$AO$34:$AO$35</formula1>
    </dataValidation>
    <dataValidation type="list" allowBlank="1" showErrorMessage="1" promptTitle="２階平面の現地と図面の相違" prompt="右の▼をクリックしてそのなかから選択入力" sqref="C63">
      <formula1>$AO$34:$AO$35</formula1>
    </dataValidation>
    <dataValidation type="list" allowBlank="1" showErrorMessage="1" promptTitle="柱の断面欠損" prompt="右の▼をクリックしてそのなかから選択入力" sqref="C69">
      <formula1>$AP$12:$AP$14</formula1>
    </dataValidation>
    <dataValidation type="list" allowBlank="1" showErrorMessage="1" promptTitle="梁の断面欠損" prompt="右の▼をクリックしてそのなかから選択入力" sqref="C70">
      <formula1>$AP$12:$AP$14</formula1>
    </dataValidation>
    <dataValidation type="list" allowBlank="1" showErrorMessage="1" promptTitle="土台と柱の接合金物の状況" prompt="右の▼をクリックしてそのなかから選択入力" sqref="C74">
      <formula1>$AP$31:$AP$34</formula1>
    </dataValidation>
    <dataValidation type="list" allowBlank="1" showErrorMessage="1" promptTitle="柱と梁桁の接合金物の状況" prompt="右の▼をクリックしてそのなかから選択入力" sqref="C75">
      <formula1>$AP$31:$AP$34</formula1>
    </dataValidation>
    <dataValidation type="list" allowBlank="1" showErrorMessage="1" promptTitle="存在の有無" prompt="左記部位の存在があるときは”有”&#10;右の▼をクリックしてそのなかから選択入力" sqref="B86:B105">
      <formula1>$AP$68:$AP$69</formula1>
    </dataValidation>
    <dataValidation type="list" allowBlank="1" showInputMessage="1" showErrorMessage="1" promptTitle="軒･呼び樋の劣化事象" prompt="右の▼をクリックしてそのなかから選択入力" sqref="C88">
      <formula1>$AQ$13:$AQ$15</formula1>
    </dataValidation>
    <dataValidation type="list" allowBlank="1" showInputMessage="1" showErrorMessage="1" promptTitle="金属サイディング、金属板貼外壁の劣化事象" prompt="右の▼をクリックしてそのなかから選択入力" sqref="C92">
      <formula1>$AQ$37:$AQ$39</formula1>
    </dataValidation>
    <dataValidation type="list" allowBlank="1" showInputMessage="1" showErrorMessage="1" promptTitle="一般室の床の劣化事象" prompt="右の▼をクリックしてそのなかから選択入力" sqref="C103">
      <formula1>$AQ$55:$AQ$57</formula1>
    </dataValidation>
    <dataValidation allowBlank="1" showInputMessage="1" showErrorMessage="1" promptTitle="存在点数のチェック" prompt="診断プログラム出力と一致するか確認" sqref="A106:B106"/>
    <dataValidation allowBlank="1" showInputMessage="1" showErrorMessage="1" promptTitle="劣化点数のチェック" prompt="診断プログラム出力と一致するか確認" sqref="C106:D106"/>
    <dataValidation allowBlank="1" showInputMessage="1" showErrorMessage="1" promptTitle="自動入力" prompt="入力する必要はありません" sqref="B153:D156 A112:D113 D131 D159:D162"/>
    <dataValidation allowBlank="1" showInputMessage="1" showErrorMessage="1" promptTitle="自動入力" prompt="入力する必要はありせん" sqref="A116:C116 C122 C119 A119:B120"/>
    <dataValidation type="textLength" allowBlank="1" showInputMessage="1" showErrorMessage="1" promptTitle="その他注意事項" prompt="診断建物の特殊事情等による注意事項を入力&#10;全角94文字まで" errorTitle="入力エラー" error="全角94文字以内で入力してください" imeMode="on" sqref="C123">
      <formula1>0</formula1>
      <formula2>94</formula2>
    </dataValidation>
    <dataValidation allowBlank="1" showInputMessage="1" showErrorMessage="1" promptTitle="２階床面積" prompt="診断プログラム&#10;３．必要耐力の算出より転記入力　" imeMode="halfAlpha" sqref="B127"/>
    <dataValidation allowBlank="1" showInputMessage="1" showErrorMessage="1" promptTitle="１階床面積" prompt="診断プログラム&#10;３．必要耐力の算出より転記入力" imeMode="halfAlpha" sqref="B128"/>
    <dataValidation allowBlank="1" showInputMessage="1" showErrorMessage="1" promptTitle="２階必要耐力Ｑｒ" prompt="診断プログラム&#10;３．必要耐力の算出より転記入力" imeMode="halfAlpha" sqref="C127"/>
    <dataValidation allowBlank="1" showInputMessage="1" showErrorMessage="1" promptTitle="１階必要耐力Ｑｒ" prompt="診断プログラム&#10;３．必要耐力の算出より転記入力" imeMode="halfAlpha" sqref="C128"/>
    <dataValidation allowBlank="1" showInputMessage="1" showErrorMessage="1" promptTitle="２階Ｘ方向強さＰ" prompt="診断プログラム&#10;８．上部構造評点より転記入力" imeMode="halfAlpha" sqref="B131"/>
    <dataValidation allowBlank="1" showInputMessage="1" showErrorMessage="1" promptTitle="２階Ｘ方向低減係数Ｅ" prompt="診断プログラム&#10;８．上部構造評点より転記入力" imeMode="halfAlpha" sqref="C131"/>
    <dataValidation allowBlank="1" showInputMessage="1" showErrorMessage="1" promptTitle="２階Ｙ方向強さＰ" prompt="診断プログラム&#10;８．上部構造評点より転記入力" imeMode="halfAlpha" sqref="B132"/>
    <dataValidation allowBlank="1" showInputMessage="1" showErrorMessage="1" promptTitle="２階Ｙ方向低減係数Ｅ" prompt="診断プログラム&#10;８．上部構造評点より転記入力" imeMode="halfAlpha" sqref="C132"/>
    <dataValidation allowBlank="1" showInputMessage="1" showErrorMessage="1" promptTitle="１階Ｘ方向強さＰ" prompt="診断プログラム&#10;８．上部構造評点より転記入力" imeMode="halfAlpha" sqref="B133"/>
    <dataValidation allowBlank="1" showInputMessage="1" showErrorMessage="1" promptTitle="１階Ｙ方向強さＰ" prompt="診断プログラム&#10;８．上部構造評点より転記入力" imeMode="halfAlpha" sqref="B134"/>
    <dataValidation allowBlank="1" showInputMessage="1" showErrorMessage="1" promptTitle="１階Ｘ方向低減係数Ｅ" prompt="診断プログラム&#10;８．上部構造評点より転記入力" imeMode="halfAlpha" sqref="C133"/>
    <dataValidation allowBlank="1" showInputMessage="1" showErrorMessage="1" promptTitle="１階Ｙ方向低減係数Ｅ" prompt="診断プログラム&#10;８．上部構造評点より転記入力" imeMode="halfAlpha" sqref="C134"/>
    <dataValidation allowBlank="1" showInputMessage="1" showErrorMessage="1" promptTitle="担当" prompt="協議した担当者名を入力" imeMode="on" sqref="B139:B143"/>
    <dataValidation allowBlank="1" showInputMessage="1" showErrorMessage="1" promptTitle="協議内容" prompt="具体的な協議内容を入力" imeMode="on" sqref="C140:C143"/>
    <dataValidation type="textLength" allowBlank="1" showInputMessage="1" showErrorMessage="1" promptTitle="調査年月日" prompt="半角6文字&#10;で入力&#10;（例）200401" errorTitle="入力エラー" error="半角6文字で入力してください&#10;（例）200401" imeMode="halfAlpha" sqref="C6">
      <formula1>6</formula1>
      <formula2>6</formula2>
    </dataValidation>
    <dataValidation type="textLength" allowBlank="1" showInputMessage="1" showErrorMessage="1" promptTitle="受付番号" prompt="半角6文字&#10;で入力&#10;（例）200001" errorTitle="入力エラー" error="半角6文字で入力してください&#10;（例）200001" imeMode="halfAlpha" sqref="C5">
      <formula1>6</formula1>
      <formula2>6</formula2>
    </dataValidation>
    <dataValidation type="textLength" allowBlank="1" showInputMessage="1" showErrorMessage="1" promptTitle="申込者" prompt="所有者であること&#10;を確認&#10;全角10文字以内&#10;で入力" errorTitle="入力エラー" error="全角10文字以内で入力してください" imeMode="on" sqref="C7">
      <formula1>0</formula1>
      <formula2>10</formula2>
    </dataValidation>
    <dataValidation type="textLength" allowBlank="1" showInputMessage="1" showErrorMessage="1" promptTitle="建物名称" prompt="アパート名等以外は&#10;所有者又は居住者名とする&#10;全角24文字以内で入力" errorTitle="入力エラー" error="全角24文字以内で入力してください" imeMode="on" sqref="C8">
      <formula1>0</formula1>
      <formula2>24</formula2>
    </dataValidation>
    <dataValidation type="textLength" allowBlank="1" showInputMessage="1" showErrorMessage="1" promptTitle="住所" prompt="区より入力してください&#10;全角35文字以内" errorTitle="入力エラー" error="全角35文字以内で入力してください" imeMode="on" sqref="C9">
      <formula1>0</formula1>
      <formula2>35</formula2>
    </dataValidation>
    <dataValidation type="textLength" allowBlank="1" showInputMessage="1" showErrorMessage="1" promptTitle="コメント" prompt="調査内容で特に知らせとおきたいことを入力&#10;全角24文字以内" errorTitle="文字超過" error="全角２４文字以内としてください" sqref="D67 D69:D79 D81:D83">
      <formula1>0</formula1>
      <formula2>24</formula2>
    </dataValidation>
    <dataValidation type="list" allowBlank="1" showErrorMessage="1" promptTitle="土台と柱の接合金物" prompt="右の▼をクリックしてそのなかから選択入力&#10;確認できたときは有" sqref="B74">
      <formula1>$AP$68:$AP$70</formula1>
    </dataValidation>
    <dataValidation type="list" allowBlank="1" showErrorMessage="1" promptTitle="柱と梁桁の接合金物" prompt="右の▼をクリックしてそのなかから選択入力" sqref="B75">
      <formula1>$AP$68:$AP$70</formula1>
    </dataValidation>
    <dataValidation type="date" allowBlank="1" showInputMessage="1" showErrorMessage="1" promptTitle="協議年月日を入力" prompt="（例）2008/4/1" errorTitle="入力エラー" error="その日付は入力できません" imeMode="halfAlpha" sqref="D139:D143">
      <formula1>38808</formula1>
      <formula2>40633</formula2>
    </dataValidation>
    <dataValidation allowBlank="1" showInputMessage="1" showErrorMessage="1" promptTitle="協議内容" prompt="具体的な協議内容を入力&#10;60文字程度まで" imeMode="on" sqref="C139"/>
    <dataValidation type="list" allowBlank="1" showInputMessage="1" showErrorMessage="1" sqref="A140:A143">
      <formula1>$AD$67:$AD$71</formula1>
    </dataValidation>
    <dataValidation type="list" allowBlank="1" showInputMessage="1" showErrorMessage="1" promptTitle="協議先" prompt="右の▼をクリックしてそのなかから選択入力" sqref="A139">
      <formula1>$AD$67:$AD$71</formula1>
    </dataValidation>
    <dataValidation type="list" allowBlank="1" showErrorMessage="1" promptTitle="詳細図の有無" prompt="右の▼をクリックしてそのなかから選択入力" sqref="C60">
      <formula1>$AO$23:$AO$25</formula1>
    </dataValidation>
    <dataValidation type="list" allowBlank="1" showErrorMessage="1" promptTitle="筋かい端部の接合方法" prompt="右の▼をクリックしてそのなかから選択入力" sqref="C79">
      <formula1>$AP$44:$AP$48</formula1>
    </dataValidation>
    <dataValidation type="list" allowBlank="1" showInputMessage="1" promptTitle="壁量アドバイス" prompt="▼より選択" sqref="C173">
      <formula1>$AD$187:$AD$191</formula1>
    </dataValidation>
    <dataValidation type="list" allowBlank="1" showInputMessage="1" promptTitle="金物アドバイス" prompt="▼より選択" sqref="C174">
      <formula1>$AD$195:$AD$196</formula1>
    </dataValidation>
    <dataValidation type="list" allowBlank="1" showInputMessage="1" promptTitle="水平剛性アドバイス" prompt="▼より選択" sqref="C175">
      <formula1>$AD$199:$AD$200</formula1>
    </dataValidation>
    <dataValidation type="list" allowBlank="1" showInputMessage="1" promptTitle="劣化のアドバイス" prompt="▼より選択" sqref="C177">
      <formula1>$AD$210:$AD$215</formula1>
    </dataValidation>
    <dataValidation type="list" allowBlank="1" showInputMessage="1" promptTitle="基礎のアドバイス" prompt="▼より選択" sqref="C176">
      <formula1>$AD$204:$AD$207</formula1>
    </dataValidation>
  </dataValidations>
  <printOptions horizontalCentered="1"/>
  <pageMargins left="0.7874015748031497" right="0.7874015748031497" top="0.7874015748031497" bottom="0.7874015748031497" header="0.5118110236220472" footer="0.5118110236220472"/>
  <pageSetup fitToHeight="4" fitToWidth="1" horizontalDpi="600" verticalDpi="600" orientation="portrait" paperSize="9"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
  <sheetViews>
    <sheetView showGridLines="0" showZeros="0" showOutlineSymbols="0" zoomScale="125" zoomScaleNormal="125" zoomScalePageLayoutView="0" workbookViewId="0" topLeftCell="A1">
      <selection activeCell="B10" sqref="B10"/>
    </sheetView>
  </sheetViews>
  <sheetFormatPr defaultColWidth="9.00390625" defaultRowHeight="13.5"/>
  <cols>
    <col min="1" max="1" width="13.00390625" style="0" bestFit="1" customWidth="1"/>
    <col min="2" max="2" width="47.875" style="0" customWidth="1"/>
    <col min="3" max="3" width="18.25390625" style="0" customWidth="1"/>
  </cols>
  <sheetData>
    <row r="1" ht="28.5" customHeight="1" thickBot="1">
      <c r="A1" t="s">
        <v>163</v>
      </c>
    </row>
    <row r="2" spans="1:3" ht="28.5" customHeight="1">
      <c r="A2" s="62" t="s">
        <v>164</v>
      </c>
      <c r="B2" s="74"/>
      <c r="C2" s="63" t="s">
        <v>640</v>
      </c>
    </row>
    <row r="3" spans="1:7" ht="28.5" customHeight="1" thickBot="1">
      <c r="A3" s="64" t="s">
        <v>165</v>
      </c>
      <c r="B3" s="181"/>
      <c r="C3" s="327" t="s">
        <v>154</v>
      </c>
      <c r="G3" t="s">
        <v>404</v>
      </c>
    </row>
    <row r="4" spans="1:7" ht="28.5" customHeight="1">
      <c r="A4" s="248" t="s">
        <v>402</v>
      </c>
      <c r="B4" s="314"/>
      <c r="C4" s="328" t="s">
        <v>641</v>
      </c>
      <c r="G4" t="s">
        <v>406</v>
      </c>
    </row>
    <row r="5" spans="1:7" ht="28.5" customHeight="1">
      <c r="A5" s="249" t="s">
        <v>403</v>
      </c>
      <c r="B5" s="311"/>
      <c r="C5" s="319" t="s">
        <v>642</v>
      </c>
      <c r="G5" t="s">
        <v>407</v>
      </c>
    </row>
    <row r="6" spans="1:3" ht="28.5" customHeight="1">
      <c r="A6" s="249" t="s">
        <v>328</v>
      </c>
      <c r="B6" s="312"/>
      <c r="C6" s="319" t="s">
        <v>329</v>
      </c>
    </row>
    <row r="7" spans="1:3" ht="28.5" customHeight="1" thickBot="1">
      <c r="A7" s="64" t="s">
        <v>405</v>
      </c>
      <c r="B7" s="313"/>
      <c r="C7" s="329" t="s">
        <v>643</v>
      </c>
    </row>
  </sheetData>
  <sheetProtection/>
  <dataValidations count="2">
    <dataValidation allowBlank="1" showInputMessage="1" showErrorMessage="1" imeMode="on" sqref="B2:B3"/>
    <dataValidation type="list" allowBlank="1" showInputMessage="1" showErrorMessage="1" promptTitle="資格" prompt="建築士資格を選択" sqref="B5">
      <formula1>$G$3:$G$5</formula1>
    </dataValidation>
  </dataValidations>
  <printOptions/>
  <pageMargins left="0.75" right="0.75" top="1" bottom="1" header="0.512" footer="0.51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B265"/>
  <sheetViews>
    <sheetView showGridLines="0" showRowColHeaders="0" showZeros="0" showOutlineSymbols="0" view="pageBreakPreview" zoomScale="85" zoomScaleSheetLayoutView="85" zoomScalePageLayoutView="0" workbookViewId="0" topLeftCell="A49">
      <selection activeCell="N95" sqref="N95"/>
    </sheetView>
  </sheetViews>
  <sheetFormatPr defaultColWidth="9.00390625" defaultRowHeight="13.5"/>
  <cols>
    <col min="1" max="1" width="4.00390625" style="1" customWidth="1"/>
    <col min="2" max="2" width="11.375" style="1" customWidth="1"/>
    <col min="3" max="3" width="4.375" style="1" customWidth="1"/>
    <col min="4" max="4" width="9.625" style="1" customWidth="1"/>
    <col min="5" max="6" width="4.625" style="1" customWidth="1"/>
    <col min="7" max="8" width="8.625" style="1" customWidth="1"/>
    <col min="9" max="10" width="9.625" style="1" customWidth="1"/>
    <col min="11" max="11" width="11.625" style="1" customWidth="1"/>
    <col min="12" max="12" width="12.625" style="1" customWidth="1"/>
    <col min="13" max="29" width="9.00390625" style="1" customWidth="1"/>
    <col min="30" max="30" width="9.50390625" style="1" bestFit="1" customWidth="1"/>
    <col min="31" max="16384" width="9.00390625" style="1" customWidth="1"/>
  </cols>
  <sheetData>
    <row r="1" spans="2:11" ht="25.5" customHeight="1">
      <c r="B1" s="41"/>
      <c r="K1" s="46" t="s">
        <v>130</v>
      </c>
    </row>
    <row r="2" spans="8:9" ht="25.5" customHeight="1">
      <c r="H2" s="332" t="s">
        <v>795</v>
      </c>
      <c r="I2" s="331"/>
    </row>
    <row r="3" ht="25.5" customHeight="1" thickBot="1"/>
    <row r="4" spans="8:11" ht="25.5" customHeight="1" thickBot="1">
      <c r="H4" s="828" t="s">
        <v>131</v>
      </c>
      <c r="I4" s="829"/>
      <c r="J4" s="823">
        <f>'報告書入力'!$C$5</f>
        <v>0</v>
      </c>
      <c r="K4" s="824"/>
    </row>
    <row r="5" spans="8:12" ht="137.25" customHeight="1">
      <c r="H5" s="39"/>
      <c r="I5" s="39"/>
      <c r="J5" s="18"/>
      <c r="L5" s="233" t="s">
        <v>373</v>
      </c>
    </row>
    <row r="6" spans="4:10" ht="24" customHeight="1">
      <c r="D6" s="48" t="s">
        <v>132</v>
      </c>
      <c r="H6" s="39"/>
      <c r="I6" s="39"/>
      <c r="J6" s="18"/>
    </row>
    <row r="7" spans="8:10" ht="72.75" customHeight="1">
      <c r="H7" s="39"/>
      <c r="I7" s="39"/>
      <c r="J7" s="18"/>
    </row>
    <row r="8" spans="3:10" ht="14.25" customHeight="1">
      <c r="C8" s="41" t="s">
        <v>133</v>
      </c>
      <c r="F8" s="830">
        <f>'報告書入力'!$C$7</f>
        <v>0</v>
      </c>
      <c r="G8" s="830"/>
      <c r="H8" s="830"/>
      <c r="I8" s="830"/>
      <c r="J8" s="40" t="s">
        <v>134</v>
      </c>
    </row>
    <row r="9" spans="8:10" ht="14.25" customHeight="1">
      <c r="H9" s="39"/>
      <c r="I9" s="39"/>
      <c r="J9" s="18"/>
    </row>
    <row r="10" spans="3:10" ht="14.25" customHeight="1">
      <c r="C10" s="45"/>
      <c r="D10" s="42" t="s">
        <v>135</v>
      </c>
      <c r="E10" s="42"/>
      <c r="F10" s="43"/>
      <c r="G10" s="820" t="s">
        <v>141</v>
      </c>
      <c r="H10" s="820"/>
      <c r="I10" s="820"/>
      <c r="J10" s="18"/>
    </row>
    <row r="11" spans="4:9" ht="14.25">
      <c r="D11" s="41" t="s">
        <v>136</v>
      </c>
      <c r="E11" s="41"/>
      <c r="F11" s="44"/>
      <c r="G11" s="821">
        <f>'報告書入力'!C6</f>
        <v>0</v>
      </c>
      <c r="H11" s="821"/>
      <c r="I11" s="821"/>
    </row>
    <row r="12" ht="176.25" customHeight="1">
      <c r="D12" s="49"/>
    </row>
    <row r="13" spans="4:8" ht="18.75" customHeight="1">
      <c r="D13" s="49"/>
      <c r="H13" s="287" t="s">
        <v>137</v>
      </c>
    </row>
    <row r="14" spans="4:10" ht="14.25">
      <c r="D14" s="49"/>
      <c r="H14" s="287" t="s">
        <v>138</v>
      </c>
      <c r="I14" s="822">
        <f>'診断員ﾃﾞｰﾀ入力'!$B$2</f>
        <v>0</v>
      </c>
      <c r="J14" s="822"/>
    </row>
    <row r="15" spans="4:10" ht="14.25">
      <c r="D15" s="49"/>
      <c r="H15" s="287" t="s">
        <v>139</v>
      </c>
      <c r="I15" s="822">
        <f>'診断員ﾃﾞｰﾀ入力'!$B$3</f>
        <v>0</v>
      </c>
      <c r="J15" s="822"/>
    </row>
    <row r="16" spans="4:11" ht="13.5">
      <c r="D16" s="49"/>
      <c r="H16" s="287" t="s">
        <v>241</v>
      </c>
      <c r="I16" s="825">
        <f>'診断員ﾃﾞｰﾀ入力'!B4</f>
        <v>0</v>
      </c>
      <c r="J16" s="825"/>
      <c r="K16" s="826"/>
    </row>
    <row r="17" spans="4:11" ht="13.5">
      <c r="D17" s="49"/>
      <c r="H17" s="287"/>
      <c r="I17" s="825"/>
      <c r="J17" s="825"/>
      <c r="K17" s="826"/>
    </row>
    <row r="18" spans="4:11" ht="13.5">
      <c r="D18" s="49"/>
      <c r="H18" s="287" t="s">
        <v>242</v>
      </c>
      <c r="I18" s="827">
        <f>'診断員ﾃﾞｰﾀ入力'!B7</f>
        <v>0</v>
      </c>
      <c r="J18" s="827"/>
      <c r="K18" s="827"/>
    </row>
    <row r="19" spans="4:8" ht="14.25" thickBot="1">
      <c r="D19" s="49"/>
      <c r="H19" s="50"/>
    </row>
    <row r="20" spans="4:10" ht="13.5">
      <c r="D20" s="49"/>
      <c r="H20" s="805" t="s">
        <v>287</v>
      </c>
      <c r="I20" s="806"/>
      <c r="J20" s="807"/>
    </row>
    <row r="21" spans="4:10" ht="13.5">
      <c r="D21" s="49"/>
      <c r="H21" s="818"/>
      <c r="I21" s="819"/>
      <c r="J21" s="166"/>
    </row>
    <row r="22" spans="4:10" ht="63" customHeight="1">
      <c r="D22" s="49"/>
      <c r="H22" s="808"/>
      <c r="I22" s="809"/>
      <c r="J22" s="812"/>
    </row>
    <row r="23" spans="4:10" ht="14.25" thickBot="1">
      <c r="D23" s="49"/>
      <c r="H23" s="810"/>
      <c r="I23" s="811"/>
      <c r="J23" s="813"/>
    </row>
    <row r="25" spans="1:17" s="4" customFormat="1" ht="12" customHeight="1">
      <c r="A25" s="1"/>
      <c r="B25" s="1"/>
      <c r="C25" s="1"/>
      <c r="D25" s="1"/>
      <c r="E25" s="1"/>
      <c r="F25" s="1"/>
      <c r="G25" s="1"/>
      <c r="H25" s="1"/>
      <c r="I25" s="59" t="s">
        <v>162</v>
      </c>
      <c r="J25" s="2">
        <f>'報告書入力'!$C$5</f>
        <v>0</v>
      </c>
      <c r="K25" s="1">
        <v>-1</v>
      </c>
      <c r="L25" s="14"/>
      <c r="M25" s="14"/>
      <c r="N25" s="14"/>
      <c r="O25" s="14"/>
      <c r="P25" s="14"/>
      <c r="Q25" s="14"/>
    </row>
    <row r="26" spans="1:17" s="31" customFormat="1" ht="16.5" customHeight="1" thickBot="1">
      <c r="A26" s="6" t="s">
        <v>455</v>
      </c>
      <c r="B26" s="4"/>
      <c r="C26" s="10"/>
      <c r="D26" s="10"/>
      <c r="E26" s="10"/>
      <c r="F26" s="10"/>
      <c r="G26" s="14"/>
      <c r="H26" s="14"/>
      <c r="I26" s="14"/>
      <c r="J26" s="14"/>
      <c r="K26" s="14"/>
      <c r="L26" s="15"/>
      <c r="M26" s="15"/>
      <c r="N26" s="15"/>
      <c r="O26" s="15"/>
      <c r="P26" s="15"/>
      <c r="Q26" s="15"/>
    </row>
    <row r="27" spans="1:17" s="31" customFormat="1" ht="16.5" customHeight="1">
      <c r="A27" s="831" t="s">
        <v>456</v>
      </c>
      <c r="B27" s="832"/>
      <c r="C27" s="338"/>
      <c r="D27" s="727">
        <f>'報告書入力'!$C$8</f>
        <v>0</v>
      </c>
      <c r="E27" s="727"/>
      <c r="F27" s="727"/>
      <c r="G27" s="728"/>
      <c r="H27" s="816" t="s">
        <v>118</v>
      </c>
      <c r="I27" s="817"/>
      <c r="J27" s="814">
        <f>'報告書入力'!$C$7</f>
        <v>0</v>
      </c>
      <c r="K27" s="815"/>
      <c r="L27" s="15"/>
      <c r="M27" s="15"/>
      <c r="N27" s="15"/>
      <c r="O27" s="15"/>
      <c r="P27" s="15"/>
      <c r="Q27" s="15"/>
    </row>
    <row r="28" spans="1:17" s="31" customFormat="1" ht="16.5" customHeight="1">
      <c r="A28" s="725" t="s">
        <v>457</v>
      </c>
      <c r="B28" s="726"/>
      <c r="C28" s="339"/>
      <c r="D28" s="729">
        <f>'報告書入力'!$C$9</f>
        <v>0</v>
      </c>
      <c r="E28" s="729"/>
      <c r="F28" s="729"/>
      <c r="G28" s="729"/>
      <c r="H28" s="729"/>
      <c r="I28" s="729"/>
      <c r="J28" s="729"/>
      <c r="K28" s="730"/>
      <c r="L28" s="15"/>
      <c r="M28" s="15"/>
      <c r="N28" s="15"/>
      <c r="O28" s="15"/>
      <c r="P28" s="15"/>
      <c r="Q28" s="15"/>
    </row>
    <row r="29" spans="1:17" s="31" customFormat="1" ht="16.5" customHeight="1">
      <c r="A29" s="725" t="s">
        <v>458</v>
      </c>
      <c r="B29" s="723"/>
      <c r="C29" s="339"/>
      <c r="D29" s="731">
        <f>'報告書入力'!$C$10</f>
        <v>0</v>
      </c>
      <c r="E29" s="731"/>
      <c r="F29" s="731"/>
      <c r="G29" s="731"/>
      <c r="H29" s="722" t="s">
        <v>459</v>
      </c>
      <c r="I29" s="723"/>
      <c r="J29" s="341">
        <f>'報告書入力'!C13</f>
        <v>0</v>
      </c>
      <c r="K29" s="342" t="s">
        <v>797</v>
      </c>
      <c r="L29" s="15"/>
      <c r="M29" s="15"/>
      <c r="N29" s="15"/>
      <c r="O29" s="15"/>
      <c r="P29" s="15"/>
      <c r="Q29" s="15"/>
    </row>
    <row r="30" spans="1:17" s="31" customFormat="1" ht="16.5" customHeight="1">
      <c r="A30" s="725" t="s">
        <v>460</v>
      </c>
      <c r="B30" s="723"/>
      <c r="C30" s="343"/>
      <c r="D30" s="731">
        <f>'報告書入力'!$C$11</f>
        <v>0</v>
      </c>
      <c r="E30" s="731"/>
      <c r="F30" s="731"/>
      <c r="G30" s="731"/>
      <c r="H30" s="722" t="s">
        <v>461</v>
      </c>
      <c r="I30" s="723"/>
      <c r="J30" s="341">
        <f>'報告書入力'!C14</f>
        <v>0</v>
      </c>
      <c r="K30" s="342" t="s">
        <v>798</v>
      </c>
      <c r="L30" s="15"/>
      <c r="M30" s="15"/>
      <c r="N30" s="15"/>
      <c r="O30" s="15"/>
      <c r="P30" s="15"/>
      <c r="Q30" s="15"/>
    </row>
    <row r="31" spans="1:17" s="4" customFormat="1" ht="16.5" customHeight="1" thickBot="1">
      <c r="A31" s="719" t="s">
        <v>462</v>
      </c>
      <c r="B31" s="720"/>
      <c r="C31" s="344"/>
      <c r="D31" s="803">
        <f>'報告書入力'!$C$12</f>
        <v>0</v>
      </c>
      <c r="E31" s="803"/>
      <c r="F31" s="803"/>
      <c r="G31" s="803"/>
      <c r="H31" s="804" t="s">
        <v>143</v>
      </c>
      <c r="I31" s="720"/>
      <c r="J31" s="345">
        <f>'報告書入力'!C15</f>
        <v>0</v>
      </c>
      <c r="K31" s="346" t="s">
        <v>798</v>
      </c>
      <c r="L31" s="14"/>
      <c r="M31" s="14"/>
      <c r="N31" s="14"/>
      <c r="O31" s="14"/>
      <c r="P31" s="14"/>
      <c r="Q31" s="14"/>
    </row>
    <row r="32" spans="1:17" s="4" customFormat="1" ht="12" customHeight="1">
      <c r="A32" s="14"/>
      <c r="B32" s="9"/>
      <c r="C32" s="9"/>
      <c r="D32" s="9"/>
      <c r="E32" s="9"/>
      <c r="F32" s="9"/>
      <c r="G32" s="14"/>
      <c r="H32" s="14"/>
      <c r="I32" s="14"/>
      <c r="J32" s="14"/>
      <c r="K32" s="14"/>
      <c r="L32" s="14"/>
      <c r="M32" s="14"/>
      <c r="N32" s="14"/>
      <c r="O32" s="14"/>
      <c r="P32" s="14"/>
      <c r="Q32" s="14"/>
    </row>
    <row r="33" spans="1:17" s="4" customFormat="1" ht="16.5" customHeight="1">
      <c r="A33" s="15" t="s">
        <v>464</v>
      </c>
      <c r="C33" s="14"/>
      <c r="D33" s="14"/>
      <c r="E33" s="14"/>
      <c r="F33" s="14"/>
      <c r="G33" s="14"/>
      <c r="H33" s="14"/>
      <c r="I33" s="14"/>
      <c r="J33" s="14"/>
      <c r="K33" s="14"/>
      <c r="L33" s="14"/>
      <c r="M33" s="14"/>
      <c r="N33" s="14"/>
      <c r="O33" s="14"/>
      <c r="P33" s="14"/>
      <c r="Q33" s="14"/>
    </row>
    <row r="34" spans="1:17" s="4" customFormat="1" ht="16.5" customHeight="1" thickBot="1">
      <c r="A34" s="14"/>
      <c r="B34" s="721" t="s">
        <v>465</v>
      </c>
      <c r="C34" s="721"/>
      <c r="D34" s="721"/>
      <c r="E34" s="721"/>
      <c r="F34" s="721"/>
      <c r="G34" s="721"/>
      <c r="H34" s="721"/>
      <c r="I34" s="721"/>
      <c r="J34" s="721"/>
      <c r="K34" s="14"/>
      <c r="L34" s="14"/>
      <c r="M34" s="14"/>
      <c r="N34" s="14"/>
      <c r="O34" s="14"/>
      <c r="P34" s="14"/>
      <c r="Q34" s="14"/>
    </row>
    <row r="35" spans="1:17" s="4" customFormat="1" ht="14.25">
      <c r="A35" s="30"/>
      <c r="B35" s="32" t="s">
        <v>466</v>
      </c>
      <c r="C35" s="33"/>
      <c r="D35" s="33"/>
      <c r="E35" s="34"/>
      <c r="F35" s="34"/>
      <c r="G35" s="35"/>
      <c r="H35" s="788"/>
      <c r="I35" s="788"/>
      <c r="J35" s="35"/>
      <c r="K35" s="36"/>
      <c r="L35" s="14"/>
      <c r="M35" s="14"/>
      <c r="N35" s="14"/>
      <c r="O35" s="14"/>
      <c r="P35" s="14"/>
      <c r="Q35" s="14"/>
    </row>
    <row r="36" spans="1:17" s="4" customFormat="1" ht="17.25" customHeight="1">
      <c r="A36" s="25"/>
      <c r="B36" s="6" t="s">
        <v>268</v>
      </c>
      <c r="C36" s="19"/>
      <c r="E36" s="8"/>
      <c r="F36" s="8"/>
      <c r="G36" s="14"/>
      <c r="H36" s="840">
        <f>G146</f>
        <v>0</v>
      </c>
      <c r="I36" s="840"/>
      <c r="J36" s="14"/>
      <c r="K36" s="20"/>
      <c r="L36" s="14"/>
      <c r="M36" s="14"/>
      <c r="N36" s="14"/>
      <c r="O36" s="14"/>
      <c r="P36" s="14"/>
      <c r="Q36" s="14"/>
    </row>
    <row r="37" spans="1:17" s="4" customFormat="1" ht="16.5" customHeight="1" thickBot="1">
      <c r="A37" s="26"/>
      <c r="B37" s="150" t="s">
        <v>269</v>
      </c>
      <c r="C37" s="21"/>
      <c r="D37" s="149"/>
      <c r="E37" s="23"/>
      <c r="F37" s="23"/>
      <c r="G37" s="22"/>
      <c r="H37" s="22" t="str">
        <f>'報告書入力'!$C$17</f>
        <v>倒壊する可能性が高い</v>
      </c>
      <c r="I37" s="23"/>
      <c r="J37" s="23"/>
      <c r="K37" s="24"/>
      <c r="L37" s="14"/>
      <c r="M37" s="14"/>
      <c r="N37" s="14"/>
      <c r="O37" s="14"/>
      <c r="P37" s="14"/>
      <c r="Q37" s="14"/>
    </row>
    <row r="38" spans="1:17" s="4" customFormat="1" ht="12" customHeight="1">
      <c r="A38" s="14"/>
      <c r="B38" s="9"/>
      <c r="C38" s="9"/>
      <c r="D38" s="9"/>
      <c r="E38" s="9"/>
      <c r="F38" s="9"/>
      <c r="G38" s="14"/>
      <c r="H38" s="14"/>
      <c r="I38" s="14"/>
      <c r="J38" s="14"/>
      <c r="K38" s="14"/>
      <c r="L38" s="14"/>
      <c r="M38" s="14"/>
      <c r="N38" s="14"/>
      <c r="O38" s="14"/>
      <c r="P38" s="14"/>
      <c r="Q38" s="14"/>
    </row>
    <row r="39" spans="1:17" s="4" customFormat="1" ht="13.5" customHeight="1" thickBot="1">
      <c r="A39" s="15" t="s">
        <v>469</v>
      </c>
      <c r="B39" s="14"/>
      <c r="C39" s="14"/>
      <c r="D39" s="14"/>
      <c r="E39" s="14"/>
      <c r="F39" s="14"/>
      <c r="G39" s="14"/>
      <c r="H39" s="14"/>
      <c r="I39" s="14"/>
      <c r="K39" s="14"/>
      <c r="L39" s="14"/>
      <c r="M39" s="14"/>
      <c r="N39" s="14"/>
      <c r="O39" s="14"/>
      <c r="P39" s="14"/>
      <c r="Q39" s="14"/>
    </row>
    <row r="40" spans="1:18" s="4" customFormat="1" ht="13.5" customHeight="1" thickBot="1">
      <c r="A40" s="741" t="s">
        <v>470</v>
      </c>
      <c r="B40" s="742"/>
      <c r="C40" s="742"/>
      <c r="D40" s="742"/>
      <c r="E40" s="742"/>
      <c r="F40" s="742"/>
      <c r="G40" s="742"/>
      <c r="H40" s="742"/>
      <c r="I40" s="742"/>
      <c r="J40" s="742"/>
      <c r="K40" s="743"/>
      <c r="L40" s="3"/>
      <c r="M40" s="14"/>
      <c r="N40" s="14"/>
      <c r="O40" s="14"/>
      <c r="P40" s="14"/>
      <c r="Q40" s="14"/>
      <c r="R40" s="14"/>
    </row>
    <row r="41" spans="1:17" s="4" customFormat="1" ht="13.5" customHeight="1">
      <c r="A41" s="347"/>
      <c r="B41" s="348" t="s">
        <v>144</v>
      </c>
      <c r="C41" s="349"/>
      <c r="D41" s="789" t="s">
        <v>572</v>
      </c>
      <c r="E41" s="790"/>
      <c r="F41" s="790"/>
      <c r="G41" s="791"/>
      <c r="H41" s="715" t="s">
        <v>471</v>
      </c>
      <c r="I41" s="716"/>
      <c r="J41" s="713" t="s">
        <v>573</v>
      </c>
      <c r="K41" s="714"/>
      <c r="L41" s="14"/>
      <c r="M41" s="14"/>
      <c r="N41" s="14"/>
      <c r="O41" s="14"/>
      <c r="P41" s="14"/>
      <c r="Q41" s="14"/>
    </row>
    <row r="42" spans="1:17" s="4" customFormat="1" ht="13.5" customHeight="1">
      <c r="A42" s="533"/>
      <c r="B42" s="351" t="s">
        <v>102</v>
      </c>
      <c r="C42" s="352"/>
      <c r="D42" s="709">
        <f>'報告書入力'!$C$20</f>
        <v>0</v>
      </c>
      <c r="E42" s="709"/>
      <c r="F42" s="709"/>
      <c r="G42" s="709"/>
      <c r="H42" s="709"/>
      <c r="I42" s="709"/>
      <c r="J42" s="709"/>
      <c r="K42" s="710"/>
      <c r="L42" s="3"/>
      <c r="M42" s="14"/>
      <c r="N42" s="14"/>
      <c r="O42" s="14"/>
      <c r="P42" s="14"/>
      <c r="Q42" s="14"/>
    </row>
    <row r="43" spans="1:18" s="4" customFormat="1" ht="13.5" customHeight="1">
      <c r="A43" s="534" t="s">
        <v>101</v>
      </c>
      <c r="B43" s="711" t="s">
        <v>68</v>
      </c>
      <c r="C43" s="712"/>
      <c r="D43" s="846" t="str">
        <f>'報告書入力'!$C$21</f>
        <v>悪い（軟弱地盤割増１．０）</v>
      </c>
      <c r="E43" s="846"/>
      <c r="F43" s="846"/>
      <c r="G43" s="846"/>
      <c r="H43" s="846"/>
      <c r="I43" s="846"/>
      <c r="J43" s="846"/>
      <c r="K43" s="847"/>
      <c r="L43" s="3"/>
      <c r="M43" s="3"/>
      <c r="N43" s="14"/>
      <c r="O43" s="14"/>
      <c r="P43" s="14"/>
      <c r="Q43" s="14"/>
      <c r="R43" s="14"/>
    </row>
    <row r="44" spans="1:17" s="4" customFormat="1" ht="13.5" customHeight="1">
      <c r="A44" s="535"/>
      <c r="B44" s="724" t="s">
        <v>69</v>
      </c>
      <c r="C44" s="708"/>
      <c r="D44" s="717">
        <f>'報告書入力'!$C$22</f>
        <v>0</v>
      </c>
      <c r="E44" s="717"/>
      <c r="F44" s="717"/>
      <c r="G44" s="717"/>
      <c r="H44" s="717"/>
      <c r="I44" s="717"/>
      <c r="J44" s="717"/>
      <c r="K44" s="718"/>
      <c r="L44" s="14"/>
      <c r="M44" s="14"/>
      <c r="N44" s="14"/>
      <c r="O44" s="14"/>
      <c r="P44" s="14"/>
      <c r="Q44" s="14"/>
    </row>
    <row r="45" spans="1:17" s="4" customFormat="1" ht="13.5" customHeight="1">
      <c r="A45" s="833" t="s">
        <v>648</v>
      </c>
      <c r="B45" s="351" t="s">
        <v>103</v>
      </c>
      <c r="C45" s="356"/>
      <c r="D45" s="709">
        <f>'報告書入力'!$C$23</f>
        <v>0</v>
      </c>
      <c r="E45" s="709"/>
      <c r="F45" s="709"/>
      <c r="G45" s="709"/>
      <c r="H45" s="709"/>
      <c r="I45" s="709"/>
      <c r="J45" s="709"/>
      <c r="K45" s="710"/>
      <c r="L45" s="14"/>
      <c r="M45" s="14"/>
      <c r="N45" s="14"/>
      <c r="O45" s="14"/>
      <c r="P45" s="14"/>
      <c r="Q45" s="14"/>
    </row>
    <row r="46" spans="1:18" s="4" customFormat="1" ht="13.5" customHeight="1">
      <c r="A46" s="834"/>
      <c r="B46" s="707" t="s">
        <v>70</v>
      </c>
      <c r="C46" s="708"/>
      <c r="D46" s="717">
        <f>'報告書入力'!$C$24</f>
        <v>0</v>
      </c>
      <c r="E46" s="717"/>
      <c r="F46" s="717"/>
      <c r="G46" s="717"/>
      <c r="H46" s="717"/>
      <c r="I46" s="717"/>
      <c r="J46" s="717"/>
      <c r="K46" s="718"/>
      <c r="L46" s="14"/>
      <c r="M46" s="14"/>
      <c r="N46" s="14"/>
      <c r="O46" s="14"/>
      <c r="P46" s="14"/>
      <c r="Q46" s="14"/>
      <c r="R46" s="14"/>
    </row>
    <row r="47" spans="1:17" s="4" customFormat="1" ht="13.5" customHeight="1">
      <c r="A47" s="358"/>
      <c r="B47" s="359" t="s">
        <v>95</v>
      </c>
      <c r="C47" s="360"/>
      <c r="D47" s="844">
        <f>'報告書入力'!$C$25</f>
        <v>0</v>
      </c>
      <c r="E47" s="729"/>
      <c r="F47" s="729"/>
      <c r="G47" s="729"/>
      <c r="H47" s="729"/>
      <c r="I47" s="729"/>
      <c r="J47" s="729"/>
      <c r="K47" s="730"/>
      <c r="L47" s="14"/>
      <c r="M47" s="14"/>
      <c r="N47" s="14"/>
      <c r="O47" s="14"/>
      <c r="P47" s="14"/>
      <c r="Q47" s="14"/>
    </row>
    <row r="48" spans="1:17" s="4" customFormat="1" ht="13.5" customHeight="1">
      <c r="A48" s="358"/>
      <c r="B48" s="359" t="s">
        <v>473</v>
      </c>
      <c r="C48" s="360"/>
      <c r="D48" s="838">
        <f>'報告書入力'!$C$26</f>
        <v>0</v>
      </c>
      <c r="E48" s="838"/>
      <c r="F48" s="838"/>
      <c r="G48" s="838"/>
      <c r="H48" s="838"/>
      <c r="I48" s="838"/>
      <c r="J48" s="838"/>
      <c r="K48" s="362"/>
      <c r="L48" s="14"/>
      <c r="M48" s="14"/>
      <c r="N48" s="14"/>
      <c r="O48" s="14"/>
      <c r="P48" s="14"/>
      <c r="Q48" s="14"/>
    </row>
    <row r="49" spans="1:17" s="4" customFormat="1" ht="13.5" customHeight="1">
      <c r="A49" s="358"/>
      <c r="B49" s="359" t="s">
        <v>474</v>
      </c>
      <c r="C49" s="360"/>
      <c r="D49" s="536" t="s">
        <v>670</v>
      </c>
      <c r="E49" s="838">
        <f>'報告書入力'!$C$27</f>
        <v>0</v>
      </c>
      <c r="F49" s="838"/>
      <c r="G49" s="838"/>
      <c r="H49" s="838"/>
      <c r="I49" s="536" t="s">
        <v>671</v>
      </c>
      <c r="J49" s="838">
        <f>'報告書入力'!$C$28</f>
        <v>0</v>
      </c>
      <c r="K49" s="736"/>
      <c r="L49" s="14"/>
      <c r="M49" s="14"/>
      <c r="N49" s="14"/>
      <c r="O49" s="14"/>
      <c r="P49" s="14"/>
      <c r="Q49" s="14"/>
    </row>
    <row r="50" spans="1:17" s="4" customFormat="1" ht="13.5" customHeight="1">
      <c r="A50" s="358"/>
      <c r="B50" s="364" t="s">
        <v>676</v>
      </c>
      <c r="C50" s="360"/>
      <c r="D50" s="340" t="e">
        <f>'報告書入力'!$C$29</f>
        <v>#N/A</v>
      </c>
      <c r="E50" s="340"/>
      <c r="F50" s="340"/>
      <c r="G50" s="340"/>
      <c r="H50" s="340"/>
      <c r="I50" s="340"/>
      <c r="J50" s="340"/>
      <c r="K50" s="361"/>
      <c r="L50" s="14"/>
      <c r="M50" s="14"/>
      <c r="N50" s="14"/>
      <c r="O50" s="14"/>
      <c r="P50" s="14"/>
      <c r="Q50" s="14"/>
    </row>
    <row r="51" spans="1:17" s="4" customFormat="1" ht="13.5" customHeight="1">
      <c r="A51" s="358"/>
      <c r="B51" s="359" t="s">
        <v>475</v>
      </c>
      <c r="C51" s="360"/>
      <c r="D51" s="340">
        <f>'報告書入力'!$C$30</f>
        <v>0</v>
      </c>
      <c r="E51" s="340"/>
      <c r="F51" s="340"/>
      <c r="G51" s="340"/>
      <c r="H51" s="340"/>
      <c r="I51" s="340"/>
      <c r="J51" s="340"/>
      <c r="K51" s="365"/>
      <c r="L51" s="14"/>
      <c r="M51" s="14"/>
      <c r="N51" s="14"/>
      <c r="O51" s="14"/>
      <c r="P51" s="14"/>
      <c r="Q51" s="14"/>
    </row>
    <row r="52" spans="1:17" s="4" customFormat="1" ht="13.5" customHeight="1">
      <c r="A52" s="358"/>
      <c r="B52" s="359" t="s">
        <v>476</v>
      </c>
      <c r="C52" s="360"/>
      <c r="D52" s="340">
        <f>'報告書入力'!$C$32</f>
        <v>0</v>
      </c>
      <c r="E52" s="340"/>
      <c r="F52" s="340"/>
      <c r="G52" s="340"/>
      <c r="H52" s="340"/>
      <c r="I52" s="340"/>
      <c r="J52" s="340"/>
      <c r="K52" s="365"/>
      <c r="L52" s="14"/>
      <c r="M52" s="14"/>
      <c r="N52" s="14"/>
      <c r="O52" s="14"/>
      <c r="P52" s="14"/>
      <c r="Q52" s="14"/>
    </row>
    <row r="53" spans="1:17" s="4" customFormat="1" ht="13.5" customHeight="1">
      <c r="A53" s="358"/>
      <c r="B53" s="359" t="s">
        <v>477</v>
      </c>
      <c r="C53" s="360"/>
      <c r="D53" s="340">
        <f>'報告書入力'!$C$33</f>
        <v>0</v>
      </c>
      <c r="E53" s="340"/>
      <c r="F53" s="340"/>
      <c r="G53" s="340"/>
      <c r="H53" s="340"/>
      <c r="I53" s="340"/>
      <c r="J53" s="340"/>
      <c r="K53" s="365"/>
      <c r="L53" s="14"/>
      <c r="M53" s="14"/>
      <c r="N53" s="14"/>
      <c r="O53" s="14"/>
      <c r="P53" s="14"/>
      <c r="Q53" s="14"/>
    </row>
    <row r="54" spans="1:17" s="4" customFormat="1" ht="13.5" customHeight="1">
      <c r="A54" s="358"/>
      <c r="B54" s="364" t="s">
        <v>660</v>
      </c>
      <c r="C54" s="360"/>
      <c r="D54" s="340">
        <f>'報告書入力'!$C$34</f>
        <v>0</v>
      </c>
      <c r="E54" s="340"/>
      <c r="F54" s="340"/>
      <c r="G54" s="340"/>
      <c r="H54" s="340"/>
      <c r="I54" s="340"/>
      <c r="J54" s="340"/>
      <c r="K54" s="365"/>
      <c r="L54" s="14"/>
      <c r="M54" s="14"/>
      <c r="N54" s="14"/>
      <c r="O54" s="14"/>
      <c r="P54" s="14"/>
      <c r="Q54" s="14"/>
    </row>
    <row r="55" spans="1:17" s="4" customFormat="1" ht="13.5" customHeight="1">
      <c r="A55" s="358"/>
      <c r="B55" s="359" t="s">
        <v>478</v>
      </c>
      <c r="C55" s="360"/>
      <c r="D55" s="366">
        <f>'報告書入力'!$C$35</f>
        <v>0</v>
      </c>
      <c r="E55" s="343"/>
      <c r="F55" s="367"/>
      <c r="G55" s="343"/>
      <c r="H55" s="343"/>
      <c r="I55" s="343"/>
      <c r="J55" s="367"/>
      <c r="K55" s="368"/>
      <c r="L55" s="14"/>
      <c r="M55" s="14"/>
      <c r="N55" s="14"/>
      <c r="O55" s="14"/>
      <c r="P55" s="14"/>
      <c r="Q55" s="14"/>
    </row>
    <row r="56" spans="1:17" s="4" customFormat="1" ht="13.5" customHeight="1">
      <c r="A56" s="358"/>
      <c r="B56" s="359" t="s">
        <v>479</v>
      </c>
      <c r="C56" s="360"/>
      <c r="D56" s="366">
        <f>'報告書入力'!$C$36</f>
        <v>0</v>
      </c>
      <c r="E56" s="366"/>
      <c r="F56" s="366"/>
      <c r="G56" s="366"/>
      <c r="H56" s="366"/>
      <c r="I56" s="366"/>
      <c r="J56" s="366"/>
      <c r="K56" s="362"/>
      <c r="L56" s="14"/>
      <c r="M56" s="14"/>
      <c r="N56" s="14"/>
      <c r="O56" s="14"/>
      <c r="P56" s="14"/>
      <c r="Q56" s="14"/>
    </row>
    <row r="57" spans="1:17" s="4" customFormat="1" ht="13.5" customHeight="1">
      <c r="A57" s="841" t="s">
        <v>117</v>
      </c>
      <c r="B57" s="364" t="s">
        <v>480</v>
      </c>
      <c r="C57" s="369"/>
      <c r="D57" s="370">
        <f>'報告書入力'!$C$38</f>
        <v>0</v>
      </c>
      <c r="E57" s="729" t="str">
        <f>'報告書入力'!$D$38</f>
        <v>-</v>
      </c>
      <c r="F57" s="729"/>
      <c r="G57" s="729"/>
      <c r="H57" s="140" t="s">
        <v>481</v>
      </c>
      <c r="I57" s="739">
        <f>'報告書入力'!$C$39</f>
        <v>0</v>
      </c>
      <c r="J57" s="731"/>
      <c r="K57" s="740"/>
      <c r="L57" s="14"/>
      <c r="M57" s="14"/>
      <c r="N57" s="14"/>
      <c r="O57" s="14"/>
      <c r="P57" s="14"/>
      <c r="Q57" s="14"/>
    </row>
    <row r="58" spans="1:17" s="4" customFormat="1" ht="13.5" customHeight="1">
      <c r="A58" s="842"/>
      <c r="B58" s="364" t="s">
        <v>482</v>
      </c>
      <c r="C58" s="369"/>
      <c r="D58" s="370">
        <f>'報告書入力'!$C$40</f>
        <v>0</v>
      </c>
      <c r="E58" s="844" t="str">
        <f>'報告書入力'!$D$40</f>
        <v>-</v>
      </c>
      <c r="F58" s="729"/>
      <c r="G58" s="845"/>
      <c r="H58" s="140" t="s">
        <v>481</v>
      </c>
      <c r="I58" s="739">
        <f>'報告書入力'!$C$41</f>
        <v>0</v>
      </c>
      <c r="J58" s="731"/>
      <c r="K58" s="740"/>
      <c r="L58" s="14"/>
      <c r="M58" s="14"/>
      <c r="N58" s="14"/>
      <c r="O58" s="14"/>
      <c r="P58" s="14"/>
      <c r="Q58" s="14"/>
    </row>
    <row r="59" spans="1:17" s="4" customFormat="1" ht="13.5" customHeight="1">
      <c r="A59" s="842"/>
      <c r="B59" s="364" t="s">
        <v>483</v>
      </c>
      <c r="C59" s="369"/>
      <c r="D59" s="370">
        <f>'報告書入力'!$C$42</f>
        <v>0</v>
      </c>
      <c r="E59" s="729" t="str">
        <f>'報告書入力'!$D$42</f>
        <v>-</v>
      </c>
      <c r="F59" s="729"/>
      <c r="G59" s="729"/>
      <c r="H59" s="140" t="s">
        <v>481</v>
      </c>
      <c r="I59" s="739">
        <f>'報告書入力'!$C$43</f>
        <v>0</v>
      </c>
      <c r="J59" s="731"/>
      <c r="K59" s="740"/>
      <c r="L59" s="14"/>
      <c r="M59" s="14"/>
      <c r="N59" s="14"/>
      <c r="O59" s="14"/>
      <c r="P59" s="14"/>
      <c r="Q59" s="14"/>
    </row>
    <row r="60" spans="1:17" s="4" customFormat="1" ht="13.5" customHeight="1">
      <c r="A60" s="843"/>
      <c r="B60" s="364" t="s">
        <v>484</v>
      </c>
      <c r="C60" s="369"/>
      <c r="D60" s="370">
        <f>'報告書入力'!$C$44</f>
        <v>0</v>
      </c>
      <c r="E60" s="729" t="str">
        <f>'報告書入力'!$D$44</f>
        <v>-</v>
      </c>
      <c r="F60" s="729"/>
      <c r="G60" s="729"/>
      <c r="H60" s="140" t="s">
        <v>481</v>
      </c>
      <c r="I60" s="844">
        <f>'報告書入力'!$C$45</f>
        <v>0</v>
      </c>
      <c r="J60" s="729"/>
      <c r="K60" s="730"/>
      <c r="L60" s="14"/>
      <c r="M60" s="14"/>
      <c r="N60" s="14"/>
      <c r="O60" s="14"/>
      <c r="P60" s="14"/>
      <c r="Q60" s="14"/>
    </row>
    <row r="61" spans="1:17" s="4" customFormat="1" ht="26.25" customHeight="1" thickBot="1">
      <c r="A61" s="371"/>
      <c r="B61" s="372" t="s">
        <v>485</v>
      </c>
      <c r="C61" s="373"/>
      <c r="D61" s="848">
        <f>'報告書入力'!$C$46</f>
        <v>0</v>
      </c>
      <c r="E61" s="849"/>
      <c r="F61" s="849"/>
      <c r="G61" s="849"/>
      <c r="H61" s="849"/>
      <c r="I61" s="849"/>
      <c r="J61" s="849"/>
      <c r="K61" s="850"/>
      <c r="L61" s="14"/>
      <c r="M61" s="14"/>
      <c r="N61" s="14"/>
      <c r="O61" s="14"/>
      <c r="P61" s="14"/>
      <c r="Q61" s="14"/>
    </row>
    <row r="62" spans="1:17" s="4" customFormat="1" ht="13.5" customHeight="1" thickBot="1">
      <c r="A62" s="14"/>
      <c r="B62" s="10"/>
      <c r="C62" s="10"/>
      <c r="D62" s="10"/>
      <c r="E62" s="10"/>
      <c r="F62" s="10"/>
      <c r="G62" s="14"/>
      <c r="H62" s="14"/>
      <c r="I62" s="14"/>
      <c r="J62" s="14"/>
      <c r="K62" s="14"/>
      <c r="L62" s="3"/>
      <c r="M62" s="14"/>
      <c r="N62" s="14"/>
      <c r="O62" s="14"/>
      <c r="P62" s="14"/>
      <c r="Q62" s="14"/>
    </row>
    <row r="63" spans="1:17" s="4" customFormat="1" ht="13.5" customHeight="1" thickBot="1">
      <c r="A63" s="741" t="s">
        <v>486</v>
      </c>
      <c r="B63" s="742"/>
      <c r="C63" s="742"/>
      <c r="D63" s="742"/>
      <c r="E63" s="742"/>
      <c r="F63" s="742"/>
      <c r="G63" s="742"/>
      <c r="H63" s="742"/>
      <c r="I63" s="742"/>
      <c r="J63" s="742"/>
      <c r="K63" s="743"/>
      <c r="L63" s="7"/>
      <c r="M63" s="14"/>
      <c r="N63" s="14"/>
      <c r="O63" s="14"/>
      <c r="P63" s="14"/>
      <c r="Q63" s="14"/>
    </row>
    <row r="64" spans="1:17" s="4" customFormat="1" ht="13.5" customHeight="1">
      <c r="A64" s="732" t="s">
        <v>487</v>
      </c>
      <c r="B64" s="733"/>
      <c r="C64" s="734"/>
      <c r="D64" s="800">
        <f>'報告書入力'!$C$48</f>
        <v>0</v>
      </c>
      <c r="E64" s="801"/>
      <c r="F64" s="802"/>
      <c r="G64" s="374" t="s">
        <v>145</v>
      </c>
      <c r="H64" s="375"/>
      <c r="I64" s="376"/>
      <c r="J64" s="795">
        <f>'報告書入力'!$C$51</f>
        <v>0</v>
      </c>
      <c r="K64" s="796"/>
      <c r="L64" s="7"/>
      <c r="M64" s="14"/>
      <c r="N64" s="14"/>
      <c r="O64" s="14"/>
      <c r="P64" s="14"/>
      <c r="Q64" s="14"/>
    </row>
    <row r="65" spans="1:17" s="4" customFormat="1" ht="13.5" customHeight="1">
      <c r="A65" s="797" t="s">
        <v>489</v>
      </c>
      <c r="B65" s="744"/>
      <c r="C65" s="738"/>
      <c r="D65" s="739">
        <f>'報告書入力'!$C$49</f>
        <v>0</v>
      </c>
      <c r="E65" s="731"/>
      <c r="F65" s="839"/>
      <c r="G65" s="379" t="s">
        <v>490</v>
      </c>
      <c r="H65" s="377"/>
      <c r="I65" s="378"/>
      <c r="J65" s="739">
        <f>'報告書入力'!$C$52</f>
        <v>0</v>
      </c>
      <c r="K65" s="740"/>
      <c r="L65" s="7"/>
      <c r="M65" s="14"/>
      <c r="N65" s="14"/>
      <c r="O65" s="14"/>
      <c r="P65" s="14"/>
      <c r="Q65" s="14"/>
    </row>
    <row r="66" spans="1:17" s="4" customFormat="1" ht="13.5" customHeight="1" thickBot="1">
      <c r="A66" s="798" t="s">
        <v>491</v>
      </c>
      <c r="B66" s="799"/>
      <c r="C66" s="765"/>
      <c r="D66" s="836">
        <f>'報告書入力'!$C$50</f>
        <v>0</v>
      </c>
      <c r="E66" s="803"/>
      <c r="F66" s="837"/>
      <c r="G66" s="380"/>
      <c r="H66" s="381"/>
      <c r="I66" s="382"/>
      <c r="J66" s="764"/>
      <c r="K66" s="835"/>
      <c r="L66" s="7"/>
      <c r="M66" s="14"/>
      <c r="N66" s="14"/>
      <c r="O66" s="14"/>
      <c r="P66" s="14"/>
      <c r="Q66" s="14"/>
    </row>
    <row r="67" spans="1:17" s="4" customFormat="1" ht="13.5" customHeight="1" thickBot="1">
      <c r="A67" s="383"/>
      <c r="B67" s="383"/>
      <c r="C67" s="383"/>
      <c r="D67" s="383"/>
      <c r="E67" s="383"/>
      <c r="F67" s="383"/>
      <c r="G67" s="384"/>
      <c r="H67" s="384"/>
      <c r="I67" s="384"/>
      <c r="J67" s="383"/>
      <c r="K67" s="383"/>
      <c r="L67" s="3"/>
      <c r="M67" s="14"/>
      <c r="N67" s="14"/>
      <c r="O67" s="14"/>
      <c r="P67" s="14"/>
      <c r="Q67" s="14"/>
    </row>
    <row r="68" spans="1:17" s="4" customFormat="1" ht="13.5" customHeight="1" thickBot="1">
      <c r="A68" s="741" t="s">
        <v>492</v>
      </c>
      <c r="B68" s="742"/>
      <c r="C68" s="742"/>
      <c r="D68" s="742"/>
      <c r="E68" s="742"/>
      <c r="F68" s="742"/>
      <c r="G68" s="742"/>
      <c r="H68" s="742"/>
      <c r="I68" s="742"/>
      <c r="J68" s="742"/>
      <c r="K68" s="743"/>
      <c r="L68" s="3"/>
      <c r="M68" s="14"/>
      <c r="N68" s="14"/>
      <c r="O68" s="14"/>
      <c r="P68" s="14"/>
      <c r="Q68" s="14"/>
    </row>
    <row r="69" spans="1:17" s="4" customFormat="1" ht="13.5" customHeight="1">
      <c r="A69" s="745" t="s">
        <v>493</v>
      </c>
      <c r="B69" s="854" t="s">
        <v>494</v>
      </c>
      <c r="C69" s="854"/>
      <c r="D69" s="855"/>
      <c r="E69" s="385">
        <f>'報告書入力'!C55</f>
        <v>0</v>
      </c>
      <c r="F69" s="386"/>
      <c r="G69" s="386"/>
      <c r="H69" s="386"/>
      <c r="I69" s="386"/>
      <c r="J69" s="387"/>
      <c r="K69" s="388"/>
      <c r="L69" s="3"/>
      <c r="M69" s="14"/>
      <c r="N69" s="14"/>
      <c r="O69" s="14"/>
      <c r="P69" s="14"/>
      <c r="Q69" s="14"/>
    </row>
    <row r="70" spans="1:17" s="4" customFormat="1" ht="13.5" customHeight="1">
      <c r="A70" s="745"/>
      <c r="B70" s="744" t="s">
        <v>495</v>
      </c>
      <c r="C70" s="744"/>
      <c r="D70" s="738"/>
      <c r="E70" s="366">
        <f>'報告書入力'!C56</f>
        <v>0</v>
      </c>
      <c r="F70" s="367"/>
      <c r="G70" s="367"/>
      <c r="H70" s="367"/>
      <c r="I70" s="367"/>
      <c r="J70" s="343"/>
      <c r="K70" s="365"/>
      <c r="L70" s="3"/>
      <c r="M70" s="14"/>
      <c r="N70" s="14"/>
      <c r="O70" s="14"/>
      <c r="P70" s="14"/>
      <c r="Q70" s="14"/>
    </row>
    <row r="71" spans="1:17" s="4" customFormat="1" ht="13.5" customHeight="1">
      <c r="A71" s="745"/>
      <c r="B71" s="747" t="s">
        <v>496</v>
      </c>
      <c r="C71" s="573" t="s">
        <v>94</v>
      </c>
      <c r="D71" s="574"/>
      <c r="E71" s="366">
        <f>'報告書入力'!C58</f>
        <v>0</v>
      </c>
      <c r="F71" s="367"/>
      <c r="G71" s="367"/>
      <c r="H71" s="367"/>
      <c r="I71" s="343"/>
      <c r="J71" s="339"/>
      <c r="K71" s="365"/>
      <c r="L71" s="3"/>
      <c r="M71" s="14"/>
      <c r="N71" s="14"/>
      <c r="O71" s="14"/>
      <c r="P71" s="14"/>
      <c r="Q71" s="14"/>
    </row>
    <row r="72" spans="1:17" s="4" customFormat="1" ht="13.5" customHeight="1">
      <c r="A72" s="745"/>
      <c r="B72" s="747"/>
      <c r="C72" s="737" t="s">
        <v>93</v>
      </c>
      <c r="D72" s="738"/>
      <c r="E72" s="366">
        <f>'報告書入力'!C59</f>
        <v>0</v>
      </c>
      <c r="F72" s="367"/>
      <c r="G72" s="367"/>
      <c r="H72" s="367"/>
      <c r="I72" s="367"/>
      <c r="J72" s="367"/>
      <c r="K72" s="365"/>
      <c r="L72" s="3"/>
      <c r="M72" s="14"/>
      <c r="N72" s="14"/>
      <c r="O72" s="14"/>
      <c r="P72" s="14"/>
      <c r="Q72" s="14"/>
    </row>
    <row r="73" spans="1:17" s="4" customFormat="1" ht="13.5" customHeight="1">
      <c r="A73" s="745"/>
      <c r="B73" s="747"/>
      <c r="C73" s="737" t="s">
        <v>716</v>
      </c>
      <c r="D73" s="738"/>
      <c r="E73" s="366">
        <f>'報告書入力'!C60</f>
        <v>0</v>
      </c>
      <c r="F73" s="367"/>
      <c r="G73" s="367"/>
      <c r="H73" s="367"/>
      <c r="I73" s="367"/>
      <c r="J73" s="367"/>
      <c r="K73" s="365"/>
      <c r="L73" s="7"/>
      <c r="M73" s="14"/>
      <c r="N73" s="14"/>
      <c r="O73" s="14"/>
      <c r="P73" s="14"/>
      <c r="Q73" s="14"/>
    </row>
    <row r="74" spans="1:17" s="4" customFormat="1" ht="13.5" customHeight="1">
      <c r="A74" s="746"/>
      <c r="B74" s="747"/>
      <c r="C74" s="793" t="s">
        <v>714</v>
      </c>
      <c r="D74" s="794"/>
      <c r="E74" s="389">
        <f>'報告書入力'!C61</f>
        <v>0</v>
      </c>
      <c r="F74" s="390"/>
      <c r="G74" s="390"/>
      <c r="H74" s="390"/>
      <c r="I74" s="390"/>
      <c r="J74" s="390"/>
      <c r="K74" s="391"/>
      <c r="L74" s="7"/>
      <c r="M74" s="14"/>
      <c r="N74" s="14"/>
      <c r="O74" s="14"/>
      <c r="P74" s="14"/>
      <c r="Q74" s="14"/>
    </row>
    <row r="75" spans="1:17" s="4" customFormat="1" ht="13.5" customHeight="1">
      <c r="A75" s="754" t="s">
        <v>146</v>
      </c>
      <c r="B75" s="760"/>
      <c r="C75" s="737" t="s">
        <v>98</v>
      </c>
      <c r="D75" s="738"/>
      <c r="E75" s="366">
        <f>'報告書入力'!C62</f>
        <v>0</v>
      </c>
      <c r="F75" s="367"/>
      <c r="G75" s="367"/>
      <c r="H75" s="367"/>
      <c r="I75" s="367"/>
      <c r="J75" s="367"/>
      <c r="K75" s="392"/>
      <c r="L75" s="7"/>
      <c r="M75" s="14"/>
      <c r="N75" s="14"/>
      <c r="O75" s="14"/>
      <c r="P75" s="14"/>
      <c r="Q75" s="14"/>
    </row>
    <row r="76" spans="1:17" s="4" customFormat="1" ht="13.5" customHeight="1">
      <c r="A76" s="761"/>
      <c r="B76" s="760"/>
      <c r="C76" s="737" t="s">
        <v>99</v>
      </c>
      <c r="D76" s="738"/>
      <c r="E76" s="366">
        <f>'報告書入力'!C63</f>
        <v>0</v>
      </c>
      <c r="F76" s="367"/>
      <c r="G76" s="367"/>
      <c r="H76" s="367"/>
      <c r="I76" s="367"/>
      <c r="J76" s="367"/>
      <c r="K76" s="392"/>
      <c r="L76" s="7"/>
      <c r="M76" s="14"/>
      <c r="N76" s="14"/>
      <c r="O76" s="14"/>
      <c r="P76" s="14"/>
      <c r="Q76" s="14"/>
    </row>
    <row r="77" spans="1:17" s="4" customFormat="1" ht="13.5" customHeight="1" thickBot="1">
      <c r="A77" s="762"/>
      <c r="B77" s="763"/>
      <c r="C77" s="764" t="s">
        <v>542</v>
      </c>
      <c r="D77" s="765"/>
      <c r="E77" s="393">
        <f>'報告書入力'!C64</f>
        <v>0</v>
      </c>
      <c r="F77" s="394"/>
      <c r="G77" s="394"/>
      <c r="H77" s="394"/>
      <c r="I77" s="394"/>
      <c r="J77" s="394"/>
      <c r="K77" s="395"/>
      <c r="L77" s="7"/>
      <c r="M77" s="14"/>
      <c r="N77" s="14"/>
      <c r="O77" s="14"/>
      <c r="P77" s="14"/>
      <c r="Q77" s="14"/>
    </row>
    <row r="78" spans="1:17" ht="13.5" customHeight="1" thickBot="1">
      <c r="A78" s="384"/>
      <c r="B78" s="384"/>
      <c r="C78" s="383"/>
      <c r="D78" s="383"/>
      <c r="E78" s="385"/>
      <c r="F78" s="386"/>
      <c r="G78" s="386"/>
      <c r="H78" s="386"/>
      <c r="I78" s="396" t="s">
        <v>162</v>
      </c>
      <c r="J78" s="385">
        <f>'報告書入力'!$C$5</f>
        <v>0</v>
      </c>
      <c r="K78" s="397">
        <v>-2</v>
      </c>
      <c r="L78" s="3"/>
      <c r="M78" s="3"/>
      <c r="N78" s="3"/>
      <c r="O78" s="3"/>
      <c r="P78" s="766"/>
      <c r="Q78" s="766"/>
    </row>
    <row r="79" spans="1:17" ht="19.5" customHeight="1" thickBot="1">
      <c r="A79" s="757" t="s">
        <v>96</v>
      </c>
      <c r="B79" s="758"/>
      <c r="C79" s="758"/>
      <c r="D79" s="758"/>
      <c r="E79" s="758"/>
      <c r="F79" s="758"/>
      <c r="G79" s="758"/>
      <c r="H79" s="758"/>
      <c r="I79" s="758"/>
      <c r="J79" s="758"/>
      <c r="K79" s="759"/>
      <c r="O79" s="13"/>
      <c r="P79" s="756"/>
      <c r="Q79" s="756"/>
    </row>
    <row r="80" spans="1:17" ht="13.5">
      <c r="A80" s="749" t="s">
        <v>497</v>
      </c>
      <c r="B80" s="716"/>
      <c r="C80" s="713" t="s">
        <v>498</v>
      </c>
      <c r="D80" s="713"/>
      <c r="E80" s="713"/>
      <c r="F80" s="713"/>
      <c r="G80" s="713"/>
      <c r="H80" s="713"/>
      <c r="I80" s="713"/>
      <c r="J80" s="753" t="s">
        <v>97</v>
      </c>
      <c r="K80" s="597"/>
      <c r="O80" s="13"/>
      <c r="P80" s="756"/>
      <c r="Q80" s="756"/>
    </row>
    <row r="81" spans="1:17" ht="27.75" customHeight="1">
      <c r="A81" s="754" t="s">
        <v>147</v>
      </c>
      <c r="B81" s="755"/>
      <c r="C81" s="731">
        <f>'報告書入力'!$C$67</f>
        <v>0</v>
      </c>
      <c r="D81" s="731"/>
      <c r="E81" s="731"/>
      <c r="F81" s="731"/>
      <c r="G81" s="731"/>
      <c r="H81" s="731"/>
      <c r="I81" s="731"/>
      <c r="J81" s="735">
        <f>'報告書入力'!$D$67</f>
        <v>0</v>
      </c>
      <c r="K81" s="736"/>
      <c r="O81" s="13"/>
      <c r="P81" s="756"/>
      <c r="Q81" s="756"/>
    </row>
    <row r="82" spans="1:17" ht="27.75" customHeight="1">
      <c r="A82" s="752" t="s">
        <v>148</v>
      </c>
      <c r="B82" s="398" t="s">
        <v>500</v>
      </c>
      <c r="C82" s="776" t="s">
        <v>169</v>
      </c>
      <c r="D82" s="731">
        <f>'報告書入力'!C69</f>
        <v>0</v>
      </c>
      <c r="E82" s="731"/>
      <c r="F82" s="731"/>
      <c r="G82" s="731"/>
      <c r="H82" s="731"/>
      <c r="I82" s="731"/>
      <c r="J82" s="735">
        <f>'報告書入力'!$D$69</f>
        <v>0</v>
      </c>
      <c r="K82" s="736"/>
      <c r="O82" s="775"/>
      <c r="P82" s="756"/>
      <c r="Q82" s="756"/>
    </row>
    <row r="83" spans="1:17" ht="27.75" customHeight="1">
      <c r="A83" s="745"/>
      <c r="B83" s="398" t="s">
        <v>501</v>
      </c>
      <c r="C83" s="773"/>
      <c r="D83" s="731">
        <f>'報告書入力'!C70</f>
        <v>0</v>
      </c>
      <c r="E83" s="731"/>
      <c r="F83" s="731"/>
      <c r="G83" s="731"/>
      <c r="H83" s="731"/>
      <c r="I83" s="731"/>
      <c r="J83" s="735">
        <f>'報告書入力'!$D$70</f>
        <v>0</v>
      </c>
      <c r="K83" s="736"/>
      <c r="O83" s="775"/>
      <c r="P83" s="756"/>
      <c r="Q83" s="756"/>
    </row>
    <row r="84" spans="1:17" ht="27.75" customHeight="1">
      <c r="A84" s="745"/>
      <c r="B84" s="398" t="s">
        <v>502</v>
      </c>
      <c r="C84" s="773"/>
      <c r="D84" s="767">
        <f>'報告書入力'!C71</f>
        <v>0</v>
      </c>
      <c r="E84" s="731"/>
      <c r="F84" s="731"/>
      <c r="G84" s="731"/>
      <c r="H84" s="731"/>
      <c r="I84" s="731"/>
      <c r="J84" s="735">
        <f>'報告書入力'!$D$71</f>
        <v>0</v>
      </c>
      <c r="K84" s="736"/>
      <c r="O84" s="13"/>
      <c r="P84" s="756"/>
      <c r="Q84" s="756"/>
    </row>
    <row r="85" spans="1:17" ht="27.75" customHeight="1">
      <c r="A85" s="745"/>
      <c r="B85" s="748" t="s">
        <v>400</v>
      </c>
      <c r="C85" s="399" t="s">
        <v>468</v>
      </c>
      <c r="D85" s="400">
        <f>'報告書入力'!C72</f>
        <v>0</v>
      </c>
      <c r="E85" s="401"/>
      <c r="F85" s="402"/>
      <c r="G85" s="402"/>
      <c r="H85" s="402"/>
      <c r="I85" s="403"/>
      <c r="J85" s="750">
        <f>'報告書入力'!$D$72</f>
        <v>0</v>
      </c>
      <c r="K85" s="751"/>
      <c r="L85" s="3"/>
      <c r="O85" s="13"/>
      <c r="P85" s="756"/>
      <c r="Q85" s="756"/>
    </row>
    <row r="86" spans="1:17" ht="27.75" customHeight="1">
      <c r="A86" s="745"/>
      <c r="B86" s="748"/>
      <c r="C86" s="526" t="s">
        <v>401</v>
      </c>
      <c r="D86" s="404">
        <f>'報告書入力'!C73</f>
        <v>0</v>
      </c>
      <c r="E86" s="405"/>
      <c r="F86" s="406"/>
      <c r="G86" s="406"/>
      <c r="H86" s="406"/>
      <c r="I86" s="407"/>
      <c r="J86" s="771">
        <f>'報告書入力'!$D$73</f>
        <v>0</v>
      </c>
      <c r="K86" s="718"/>
      <c r="L86" s="3"/>
      <c r="O86" s="13"/>
      <c r="P86" s="756"/>
      <c r="Q86" s="756"/>
    </row>
    <row r="87" spans="1:17" ht="27.75" customHeight="1">
      <c r="A87" s="745"/>
      <c r="B87" s="398" t="s">
        <v>503</v>
      </c>
      <c r="C87" s="776" t="s">
        <v>170</v>
      </c>
      <c r="D87" s="408">
        <f>'報告書入力'!$B$74</f>
        <v>0</v>
      </c>
      <c r="E87" s="772" t="s">
        <v>467</v>
      </c>
      <c r="F87" s="768">
        <f>'報告書入力'!C74</f>
        <v>0</v>
      </c>
      <c r="G87" s="769"/>
      <c r="H87" s="769"/>
      <c r="I87" s="770"/>
      <c r="J87" s="735">
        <f>'報告書入力'!$D$74</f>
        <v>0</v>
      </c>
      <c r="K87" s="736"/>
      <c r="O87" s="8"/>
      <c r="P87" s="756"/>
      <c r="Q87" s="756"/>
    </row>
    <row r="88" spans="1:17" ht="27.75" customHeight="1">
      <c r="A88" s="745"/>
      <c r="B88" s="398" t="s">
        <v>504</v>
      </c>
      <c r="C88" s="773"/>
      <c r="D88" s="408">
        <f>'報告書入力'!$B$75</f>
        <v>0</v>
      </c>
      <c r="E88" s="773"/>
      <c r="F88" s="768">
        <f>'報告書入力'!C75</f>
        <v>0</v>
      </c>
      <c r="G88" s="769"/>
      <c r="H88" s="769"/>
      <c r="I88" s="770"/>
      <c r="J88" s="735">
        <f>'報告書入力'!$D$75</f>
        <v>0</v>
      </c>
      <c r="K88" s="736"/>
      <c r="O88" s="8"/>
      <c r="P88" s="756"/>
      <c r="Q88" s="756"/>
    </row>
    <row r="89" spans="1:17" ht="27.75" customHeight="1">
      <c r="A89" s="746"/>
      <c r="B89" s="398" t="s">
        <v>505</v>
      </c>
      <c r="C89" s="774"/>
      <c r="D89" s="408">
        <f>'報告書入力'!$B$76</f>
        <v>0</v>
      </c>
      <c r="E89" s="774"/>
      <c r="F89" s="768">
        <f>'報告書入力'!C76</f>
        <v>0</v>
      </c>
      <c r="G89" s="769"/>
      <c r="H89" s="769"/>
      <c r="I89" s="770"/>
      <c r="J89" s="735">
        <f>'報告書入力'!$D$76</f>
        <v>0</v>
      </c>
      <c r="K89" s="736"/>
      <c r="O89" s="8"/>
      <c r="P89" s="756"/>
      <c r="Q89" s="756"/>
    </row>
    <row r="90" spans="1:17" ht="27.75" customHeight="1">
      <c r="A90" s="701" t="s">
        <v>372</v>
      </c>
      <c r="B90" s="702"/>
      <c r="C90" s="768">
        <f>'報告書入力'!C77</f>
        <v>0</v>
      </c>
      <c r="D90" s="769"/>
      <c r="E90" s="769"/>
      <c r="F90" s="769"/>
      <c r="G90" s="769"/>
      <c r="H90" s="769"/>
      <c r="I90" s="770"/>
      <c r="J90" s="778">
        <f>'報告書入力'!$D$77</f>
        <v>0</v>
      </c>
      <c r="K90" s="779"/>
      <c r="O90" s="777"/>
      <c r="P90" s="756"/>
      <c r="Q90" s="756"/>
    </row>
    <row r="91" spans="1:17" ht="27.75" customHeight="1">
      <c r="A91" s="701" t="s">
        <v>507</v>
      </c>
      <c r="B91" s="702"/>
      <c r="C91" s="699" t="s">
        <v>506</v>
      </c>
      <c r="D91" s="697">
        <f>'報告書入力'!C78</f>
        <v>0</v>
      </c>
      <c r="E91" s="697"/>
      <c r="F91" s="697"/>
      <c r="G91" s="697"/>
      <c r="H91" s="697"/>
      <c r="I91" s="697"/>
      <c r="J91" s="778">
        <f>'報告書入力'!$D$78</f>
        <v>0</v>
      </c>
      <c r="K91" s="779"/>
      <c r="O91" s="777"/>
      <c r="P91" s="756"/>
      <c r="Q91" s="756"/>
    </row>
    <row r="92" spans="1:17" ht="27.75" customHeight="1">
      <c r="A92" s="701" t="s">
        <v>508</v>
      </c>
      <c r="B92" s="702"/>
      <c r="C92" s="700"/>
      <c r="D92" s="698">
        <f>'報告書入力'!C79</f>
        <v>0</v>
      </c>
      <c r="E92" s="698"/>
      <c r="F92" s="698"/>
      <c r="G92" s="698"/>
      <c r="H92" s="698"/>
      <c r="I92" s="698"/>
      <c r="J92" s="778">
        <f>'報告書入力'!$D$79</f>
        <v>0</v>
      </c>
      <c r="K92" s="779"/>
      <c r="L92" s="11"/>
      <c r="M92" s="11"/>
      <c r="N92" s="11"/>
      <c r="O92" s="8"/>
      <c r="P92" s="756"/>
      <c r="Q92" s="756"/>
    </row>
    <row r="93" spans="1:17" ht="27.75" customHeight="1">
      <c r="A93" s="705" t="s">
        <v>149</v>
      </c>
      <c r="B93" s="410" t="s">
        <v>509</v>
      </c>
      <c r="C93" s="780">
        <f>'報告書入力'!C81</f>
        <v>0</v>
      </c>
      <c r="D93" s="781"/>
      <c r="E93" s="781"/>
      <c r="F93" s="781"/>
      <c r="G93" s="781"/>
      <c r="H93" s="781"/>
      <c r="I93" s="782"/>
      <c r="J93" s="778">
        <f>'報告書入力'!$D$81</f>
        <v>0</v>
      </c>
      <c r="K93" s="779"/>
      <c r="L93" s="3"/>
      <c r="M93" s="3"/>
      <c r="N93" s="3"/>
      <c r="O93" s="3"/>
      <c r="P93" s="3"/>
      <c r="Q93" s="3"/>
    </row>
    <row r="94" spans="1:17" ht="27.75" customHeight="1">
      <c r="A94" s="706"/>
      <c r="B94" s="363" t="s">
        <v>510</v>
      </c>
      <c r="C94" s="768">
        <f>'報告書入力'!C82</f>
        <v>0</v>
      </c>
      <c r="D94" s="769"/>
      <c r="E94" s="769"/>
      <c r="F94" s="769"/>
      <c r="G94" s="769"/>
      <c r="H94" s="769"/>
      <c r="I94" s="770"/>
      <c r="J94" s="778">
        <f>'報告書入力'!$D$82</f>
        <v>0</v>
      </c>
      <c r="K94" s="779"/>
      <c r="L94" s="3"/>
      <c r="M94" s="3"/>
      <c r="N94" s="3"/>
      <c r="O94" s="3"/>
      <c r="P94" s="3"/>
      <c r="Q94" s="3"/>
    </row>
    <row r="95" spans="1:11" ht="27.75" customHeight="1" thickBot="1">
      <c r="A95" s="703" t="s">
        <v>511</v>
      </c>
      <c r="B95" s="704"/>
      <c r="C95" s="527" t="s">
        <v>506</v>
      </c>
      <c r="D95" s="792">
        <f>'報告書入力'!$C$83</f>
        <v>0</v>
      </c>
      <c r="E95" s="792"/>
      <c r="F95" s="792"/>
      <c r="G95" s="792"/>
      <c r="H95" s="792"/>
      <c r="I95" s="792"/>
      <c r="J95" s="851">
        <f>'報告書入力'!$D$83</f>
        <v>0</v>
      </c>
      <c r="K95" s="852"/>
    </row>
    <row r="96" spans="1:17" ht="12" customHeight="1" thickBot="1">
      <c r="A96" s="18"/>
      <c r="B96" s="3"/>
      <c r="C96" s="3"/>
      <c r="D96" s="3"/>
      <c r="E96" s="3"/>
      <c r="F96" s="3"/>
      <c r="G96" s="3"/>
      <c r="H96" s="3"/>
      <c r="I96" s="3"/>
      <c r="J96" s="3"/>
      <c r="K96" s="3"/>
      <c r="L96" s="3"/>
      <c r="M96" s="3"/>
      <c r="Q96" s="7"/>
    </row>
    <row r="97" spans="1:17" ht="13.5" customHeight="1" thickBot="1">
      <c r="A97" s="741" t="s">
        <v>512</v>
      </c>
      <c r="B97" s="742"/>
      <c r="C97" s="742"/>
      <c r="D97" s="742"/>
      <c r="E97" s="742"/>
      <c r="F97" s="742"/>
      <c r="G97" s="742"/>
      <c r="H97" s="742"/>
      <c r="I97" s="742"/>
      <c r="J97" s="742"/>
      <c r="K97" s="743"/>
      <c r="L97" s="3"/>
      <c r="M97" s="3"/>
      <c r="Q97" s="7"/>
    </row>
    <row r="98" spans="1:17" ht="13.5" customHeight="1">
      <c r="A98" s="856" t="s">
        <v>513</v>
      </c>
      <c r="B98" s="857"/>
      <c r="C98" s="784" t="s">
        <v>514</v>
      </c>
      <c r="D98" s="784"/>
      <c r="E98" s="997" t="s">
        <v>515</v>
      </c>
      <c r="F98" s="858" t="s">
        <v>142</v>
      </c>
      <c r="G98" s="859"/>
      <c r="H98" s="859"/>
      <c r="I98" s="859"/>
      <c r="J98" s="859"/>
      <c r="K98" s="860"/>
      <c r="L98" s="3"/>
      <c r="M98" s="3"/>
      <c r="Q98" s="7"/>
    </row>
    <row r="99" spans="1:17" ht="13.5" customHeight="1">
      <c r="A99" s="701" t="s">
        <v>516</v>
      </c>
      <c r="B99" s="702"/>
      <c r="C99" s="783" t="s">
        <v>517</v>
      </c>
      <c r="D99" s="783"/>
      <c r="E99" s="853">
        <f>'報告書入力'!$B$86</f>
        <v>0</v>
      </c>
      <c r="F99" s="689">
        <f>'報告書入力'!$C$86</f>
        <v>0</v>
      </c>
      <c r="G99" s="690"/>
      <c r="H99" s="690"/>
      <c r="I99" s="690"/>
      <c r="J99" s="690"/>
      <c r="K99" s="691"/>
      <c r="L99" s="3"/>
      <c r="M99" s="3"/>
      <c r="Q99" s="7"/>
    </row>
    <row r="100" spans="1:17" ht="13.5" customHeight="1">
      <c r="A100" s="701"/>
      <c r="B100" s="702"/>
      <c r="C100" s="783" t="s">
        <v>518</v>
      </c>
      <c r="D100" s="783"/>
      <c r="E100" s="853"/>
      <c r="F100" s="689">
        <f>'報告書入力'!$C$87</f>
        <v>0</v>
      </c>
      <c r="G100" s="690"/>
      <c r="H100" s="690"/>
      <c r="I100" s="690"/>
      <c r="J100" s="690"/>
      <c r="K100" s="691"/>
      <c r="L100" s="3"/>
      <c r="M100" s="3"/>
      <c r="Q100" s="7"/>
    </row>
    <row r="101" spans="1:17" ht="13.5" customHeight="1">
      <c r="A101" s="861" t="s">
        <v>519</v>
      </c>
      <c r="B101" s="862"/>
      <c r="C101" s="783" t="s">
        <v>520</v>
      </c>
      <c r="D101" s="783"/>
      <c r="E101" s="853">
        <f>'報告書入力'!$B$88</f>
        <v>0</v>
      </c>
      <c r="F101" s="689">
        <f>'報告書入力'!$C$88</f>
        <v>0</v>
      </c>
      <c r="G101" s="690"/>
      <c r="H101" s="690"/>
      <c r="I101" s="690"/>
      <c r="J101" s="690"/>
      <c r="K101" s="691"/>
      <c r="L101" s="3"/>
      <c r="M101" s="3"/>
      <c r="Q101" s="7"/>
    </row>
    <row r="102" spans="1:17" ht="13.5" customHeight="1">
      <c r="A102" s="863"/>
      <c r="B102" s="864"/>
      <c r="C102" s="783" t="s">
        <v>521</v>
      </c>
      <c r="D102" s="783"/>
      <c r="E102" s="853"/>
      <c r="F102" s="689">
        <f>'報告書入力'!$C$89</f>
        <v>0</v>
      </c>
      <c r="G102" s="690"/>
      <c r="H102" s="690"/>
      <c r="I102" s="690"/>
      <c r="J102" s="690"/>
      <c r="K102" s="691"/>
      <c r="L102" s="3"/>
      <c r="M102" s="3"/>
      <c r="Q102" s="766"/>
    </row>
    <row r="103" spans="1:17" ht="13.5" customHeight="1">
      <c r="A103" s="872" t="s">
        <v>522</v>
      </c>
      <c r="B103" s="873"/>
      <c r="C103" s="785" t="s">
        <v>523</v>
      </c>
      <c r="D103" s="786"/>
      <c r="E103" s="853">
        <f>'報告書入力'!$B$90</f>
        <v>0</v>
      </c>
      <c r="F103" s="689">
        <f>'報告書入力'!$C$90</f>
        <v>0</v>
      </c>
      <c r="G103" s="690"/>
      <c r="H103" s="690"/>
      <c r="I103" s="690"/>
      <c r="J103" s="690"/>
      <c r="K103" s="691"/>
      <c r="L103" s="3"/>
      <c r="M103" s="3"/>
      <c r="Q103" s="766"/>
    </row>
    <row r="104" spans="1:17" ht="13.5" customHeight="1">
      <c r="A104" s="872"/>
      <c r="B104" s="873"/>
      <c r="C104" s="783" t="s">
        <v>524</v>
      </c>
      <c r="D104" s="783"/>
      <c r="E104" s="853"/>
      <c r="F104" s="689">
        <f>'報告書入力'!$C$91</f>
        <v>0</v>
      </c>
      <c r="G104" s="690"/>
      <c r="H104" s="690"/>
      <c r="I104" s="690"/>
      <c r="J104" s="690"/>
      <c r="K104" s="691"/>
      <c r="L104" s="3"/>
      <c r="M104" s="3"/>
      <c r="Q104" s="7"/>
    </row>
    <row r="105" spans="1:17" ht="13.5" customHeight="1">
      <c r="A105" s="872"/>
      <c r="B105" s="873"/>
      <c r="C105" s="783" t="s">
        <v>168</v>
      </c>
      <c r="D105" s="783"/>
      <c r="E105" s="853"/>
      <c r="F105" s="689">
        <f>'報告書入力'!$C$92</f>
        <v>0</v>
      </c>
      <c r="G105" s="690"/>
      <c r="H105" s="690"/>
      <c r="I105" s="690"/>
      <c r="J105" s="690"/>
      <c r="K105" s="691"/>
      <c r="L105" s="3"/>
      <c r="M105" s="3"/>
      <c r="Q105" s="7"/>
    </row>
    <row r="106" spans="1:17" ht="13.5" customHeight="1">
      <c r="A106" s="863"/>
      <c r="B106" s="864"/>
      <c r="C106" s="783" t="s">
        <v>526</v>
      </c>
      <c r="D106" s="783"/>
      <c r="E106" s="853"/>
      <c r="F106" s="689">
        <f>'報告書入力'!$C$93</f>
        <v>0</v>
      </c>
      <c r="G106" s="690"/>
      <c r="H106" s="690"/>
      <c r="I106" s="690"/>
      <c r="J106" s="690"/>
      <c r="K106" s="691"/>
      <c r="L106" s="3"/>
      <c r="M106" s="3"/>
      <c r="Q106" s="7"/>
    </row>
    <row r="107" spans="1:17" ht="13.5" customHeight="1">
      <c r="A107" s="701" t="s">
        <v>527</v>
      </c>
      <c r="B107" s="702"/>
      <c r="C107" s="702"/>
      <c r="D107" s="702"/>
      <c r="E107" s="370">
        <f>'報告書入力'!$B$94</f>
        <v>0</v>
      </c>
      <c r="F107" s="689">
        <f>'報告書入力'!$C$94</f>
        <v>0</v>
      </c>
      <c r="G107" s="690"/>
      <c r="H107" s="690"/>
      <c r="I107" s="690"/>
      <c r="J107" s="690"/>
      <c r="K107" s="691"/>
      <c r="L107" s="3"/>
      <c r="M107" s="3"/>
      <c r="Q107" s="766"/>
    </row>
    <row r="108" spans="1:17" ht="13.5" customHeight="1">
      <c r="A108" s="868" t="s">
        <v>20</v>
      </c>
      <c r="B108" s="869" t="s">
        <v>529</v>
      </c>
      <c r="C108" s="785" t="s">
        <v>523</v>
      </c>
      <c r="D108" s="786"/>
      <c r="E108" s="787">
        <f>'報告書入力'!$B$95</f>
        <v>0</v>
      </c>
      <c r="F108" s="689">
        <f>'報告書入力'!$C$95</f>
        <v>0</v>
      </c>
      <c r="G108" s="690"/>
      <c r="H108" s="690"/>
      <c r="I108" s="690"/>
      <c r="J108" s="690"/>
      <c r="K108" s="691"/>
      <c r="L108" s="3"/>
      <c r="M108" s="3"/>
      <c r="Q108" s="766"/>
    </row>
    <row r="109" spans="1:17" ht="13.5" customHeight="1">
      <c r="A109" s="868"/>
      <c r="B109" s="870"/>
      <c r="C109" s="783" t="s">
        <v>524</v>
      </c>
      <c r="D109" s="783"/>
      <c r="E109" s="787"/>
      <c r="F109" s="689">
        <f>'報告書入力'!$C$96</f>
        <v>0</v>
      </c>
      <c r="G109" s="690"/>
      <c r="H109" s="690"/>
      <c r="I109" s="690"/>
      <c r="J109" s="690"/>
      <c r="K109" s="691"/>
      <c r="L109" s="3"/>
      <c r="M109" s="3"/>
      <c r="Q109" s="766"/>
    </row>
    <row r="110" spans="1:17" ht="13.5" customHeight="1">
      <c r="A110" s="868"/>
      <c r="B110" s="871"/>
      <c r="C110" s="783" t="s">
        <v>525</v>
      </c>
      <c r="D110" s="783"/>
      <c r="E110" s="787"/>
      <c r="F110" s="689">
        <f>'報告書入力'!$C$97</f>
        <v>0</v>
      </c>
      <c r="G110" s="690"/>
      <c r="H110" s="690"/>
      <c r="I110" s="690"/>
      <c r="J110" s="690"/>
      <c r="K110" s="691"/>
      <c r="L110" s="3"/>
      <c r="M110" s="3"/>
      <c r="Q110" s="766"/>
    </row>
    <row r="111" spans="1:17" ht="13.5" customHeight="1">
      <c r="A111" s="868"/>
      <c r="B111" s="866" t="s">
        <v>530</v>
      </c>
      <c r="C111" s="760"/>
      <c r="D111" s="867"/>
      <c r="E111" s="413">
        <f>'報告書入力'!$B$98</f>
        <v>0</v>
      </c>
      <c r="F111" s="689">
        <f>'報告書入力'!$C$98</f>
        <v>0</v>
      </c>
      <c r="G111" s="690"/>
      <c r="H111" s="690"/>
      <c r="I111" s="690"/>
      <c r="J111" s="690"/>
      <c r="K111" s="691"/>
      <c r="L111" s="3"/>
      <c r="M111" s="3"/>
      <c r="Q111" s="7"/>
    </row>
    <row r="112" spans="1:17" ht="13.5" customHeight="1">
      <c r="A112" s="868"/>
      <c r="B112" s="866" t="s">
        <v>531</v>
      </c>
      <c r="C112" s="760"/>
      <c r="D112" s="867"/>
      <c r="E112" s="413">
        <f>'報告書入力'!$B$99</f>
        <v>0</v>
      </c>
      <c r="F112" s="689">
        <f>'報告書入力'!$C$99</f>
        <v>0</v>
      </c>
      <c r="G112" s="690"/>
      <c r="H112" s="690"/>
      <c r="I112" s="690"/>
      <c r="J112" s="690"/>
      <c r="K112" s="691"/>
      <c r="L112" s="3"/>
      <c r="M112" s="3"/>
      <c r="Q112" s="7"/>
    </row>
    <row r="113" spans="1:17" ht="13.5" customHeight="1">
      <c r="A113" s="701" t="s">
        <v>532</v>
      </c>
      <c r="B113" s="409" t="s">
        <v>533</v>
      </c>
      <c r="C113" s="783" t="s">
        <v>534</v>
      </c>
      <c r="D113" s="783"/>
      <c r="E113" s="413">
        <f>'報告書入力'!$B$100</f>
        <v>0</v>
      </c>
      <c r="F113" s="689">
        <f>'報告書入力'!$C$100</f>
        <v>0</v>
      </c>
      <c r="G113" s="690"/>
      <c r="H113" s="690"/>
      <c r="I113" s="690"/>
      <c r="J113" s="690"/>
      <c r="K113" s="691"/>
      <c r="L113" s="3"/>
      <c r="M113" s="3"/>
      <c r="Q113" s="7"/>
    </row>
    <row r="114" spans="1:17" ht="13.5" customHeight="1">
      <c r="A114" s="701"/>
      <c r="B114" s="702" t="s">
        <v>535</v>
      </c>
      <c r="C114" s="783" t="s">
        <v>536</v>
      </c>
      <c r="D114" s="783"/>
      <c r="E114" s="787">
        <f>'報告書入力'!$B$101</f>
        <v>0</v>
      </c>
      <c r="F114" s="689">
        <f>'報告書入力'!$C$101</f>
        <v>0</v>
      </c>
      <c r="G114" s="690"/>
      <c r="H114" s="690"/>
      <c r="I114" s="690"/>
      <c r="J114" s="690"/>
      <c r="K114" s="691"/>
      <c r="L114" s="3"/>
      <c r="M114" s="3"/>
      <c r="Q114" s="7"/>
    </row>
    <row r="115" spans="1:17" ht="13.5" customHeight="1">
      <c r="A115" s="701"/>
      <c r="B115" s="702"/>
      <c r="C115" s="783" t="s">
        <v>537</v>
      </c>
      <c r="D115" s="783"/>
      <c r="E115" s="787"/>
      <c r="F115" s="689">
        <f>'報告書入力'!$C$102</f>
        <v>0</v>
      </c>
      <c r="G115" s="690"/>
      <c r="H115" s="690"/>
      <c r="I115" s="690"/>
      <c r="J115" s="690"/>
      <c r="K115" s="691"/>
      <c r="L115" s="3"/>
      <c r="M115" s="3"/>
      <c r="Q115" s="7"/>
    </row>
    <row r="116" spans="1:17" ht="13.5">
      <c r="A116" s="701" t="s">
        <v>538</v>
      </c>
      <c r="B116" s="702" t="s">
        <v>539</v>
      </c>
      <c r="C116" s="783" t="s">
        <v>533</v>
      </c>
      <c r="D116" s="783"/>
      <c r="E116" s="370">
        <f>'報告書入力'!$B$103</f>
        <v>0</v>
      </c>
      <c r="F116" s="689">
        <f>'報告書入力'!$C$103</f>
        <v>0</v>
      </c>
      <c r="G116" s="690"/>
      <c r="H116" s="690"/>
      <c r="I116" s="690"/>
      <c r="J116" s="690"/>
      <c r="K116" s="691"/>
      <c r="L116" s="3"/>
      <c r="M116" s="3"/>
      <c r="Q116" s="7"/>
    </row>
    <row r="117" spans="1:17" ht="13.5">
      <c r="A117" s="701"/>
      <c r="B117" s="702"/>
      <c r="C117" s="783" t="s">
        <v>540</v>
      </c>
      <c r="D117" s="783"/>
      <c r="E117" s="370">
        <f>'報告書入力'!$B$104</f>
        <v>0</v>
      </c>
      <c r="F117" s="689">
        <f>'報告書入力'!$C$104</f>
        <v>0</v>
      </c>
      <c r="G117" s="690"/>
      <c r="H117" s="690"/>
      <c r="I117" s="690"/>
      <c r="J117" s="690"/>
      <c r="K117" s="691"/>
      <c r="L117" s="3"/>
      <c r="M117" s="3"/>
      <c r="Q117" s="7"/>
    </row>
    <row r="118" spans="1:11" ht="14.25" thickBot="1">
      <c r="A118" s="703"/>
      <c r="B118" s="411" t="s">
        <v>541</v>
      </c>
      <c r="C118" s="897"/>
      <c r="D118" s="898"/>
      <c r="E118" s="414">
        <f>'報告書入力'!$B$105</f>
        <v>0</v>
      </c>
      <c r="F118" s="899">
        <f>'報告書入力'!$C$105</f>
        <v>0</v>
      </c>
      <c r="G118" s="900"/>
      <c r="H118" s="900"/>
      <c r="I118" s="900"/>
      <c r="J118" s="900"/>
      <c r="K118" s="901"/>
    </row>
    <row r="119" spans="1:11" ht="13.5">
      <c r="A119" s="386"/>
      <c r="B119" s="415"/>
      <c r="C119" s="415"/>
      <c r="D119" s="415"/>
      <c r="E119" s="415"/>
      <c r="F119" s="415"/>
      <c r="G119" s="415"/>
      <c r="H119" s="415"/>
      <c r="I119" s="396" t="s">
        <v>162</v>
      </c>
      <c r="J119" s="385">
        <f>'報告書入力'!$C$5</f>
        <v>0</v>
      </c>
      <c r="K119" s="397">
        <v>-3</v>
      </c>
    </row>
    <row r="120" spans="1:11" ht="13.5">
      <c r="A120" s="415"/>
      <c r="B120" s="416"/>
      <c r="C120" s="417"/>
      <c r="D120" s="417" t="s">
        <v>213</v>
      </c>
      <c r="E120" s="417"/>
      <c r="F120" s="417"/>
      <c r="G120" s="417"/>
      <c r="H120" s="418">
        <f>'報告書入力'!C7</f>
        <v>0</v>
      </c>
      <c r="I120" s="417" t="s">
        <v>134</v>
      </c>
      <c r="J120" s="417"/>
      <c r="K120" s="419"/>
    </row>
    <row r="121" spans="1:11" ht="6" customHeight="1">
      <c r="A121" s="415"/>
      <c r="B121" s="415"/>
      <c r="C121" s="415"/>
      <c r="D121" s="415"/>
      <c r="E121" s="415"/>
      <c r="F121" s="415"/>
      <c r="G121" s="415"/>
      <c r="H121" s="415"/>
      <c r="I121" s="415"/>
      <c r="J121" s="415"/>
      <c r="K121" s="415"/>
    </row>
    <row r="122" spans="1:11" ht="13.5">
      <c r="A122" s="415"/>
      <c r="B122" s="415" t="s">
        <v>299</v>
      </c>
      <c r="C122" s="415"/>
      <c r="D122" s="415"/>
      <c r="E122" s="415"/>
      <c r="F122" s="415"/>
      <c r="G122" s="415"/>
      <c r="H122" s="415"/>
      <c r="I122" s="415"/>
      <c r="J122" s="415"/>
      <c r="K122" s="415"/>
    </row>
    <row r="123" spans="1:11" ht="13.5">
      <c r="A123" s="415"/>
      <c r="B123" s="415" t="s">
        <v>174</v>
      </c>
      <c r="C123" s="415"/>
      <c r="D123" s="415"/>
      <c r="E123" s="415"/>
      <c r="F123" s="415"/>
      <c r="G123" s="415"/>
      <c r="H123" s="415"/>
      <c r="I123" s="415"/>
      <c r="J123" s="415"/>
      <c r="K123" s="415"/>
    </row>
    <row r="124" spans="1:11" ht="13.5" customHeight="1">
      <c r="A124" s="415"/>
      <c r="B124" s="865" t="s">
        <v>616</v>
      </c>
      <c r="C124" s="865"/>
      <c r="D124" s="865"/>
      <c r="E124" s="865" t="s">
        <v>175</v>
      </c>
      <c r="F124" s="865"/>
      <c r="G124" s="865"/>
      <c r="H124" s="865"/>
      <c r="I124" s="865" t="s">
        <v>153</v>
      </c>
      <c r="J124" s="865"/>
      <c r="K124" s="865"/>
    </row>
    <row r="125" spans="1:11" ht="13.5">
      <c r="A125" s="415"/>
      <c r="B125" s="876" t="str">
        <f>'報告書入力'!$A$112</f>
        <v>悪い（軟弱地盤割増１．０）</v>
      </c>
      <c r="C125" s="876"/>
      <c r="D125" s="876"/>
      <c r="E125" s="876">
        <f>'報告書入力'!$C$112</f>
        <v>0</v>
      </c>
      <c r="F125" s="876"/>
      <c r="G125" s="876"/>
      <c r="H125" s="876"/>
      <c r="I125" s="924">
        <f>'報告書入力'!$D$112</f>
        <v>0</v>
      </c>
      <c r="J125" s="925"/>
      <c r="K125" s="926"/>
    </row>
    <row r="126" spans="1:11" ht="24" customHeight="1">
      <c r="A126" s="415"/>
      <c r="B126" s="876"/>
      <c r="C126" s="876"/>
      <c r="D126" s="876"/>
      <c r="E126" s="876"/>
      <c r="F126" s="876"/>
      <c r="G126" s="876"/>
      <c r="H126" s="876"/>
      <c r="I126" s="885">
        <f>'報告書入力'!$D$113</f>
        <v>0</v>
      </c>
      <c r="J126" s="886"/>
      <c r="K126" s="887"/>
    </row>
    <row r="127" spans="1:11" ht="6" customHeight="1">
      <c r="A127" s="415"/>
      <c r="B127" s="415"/>
      <c r="C127" s="415"/>
      <c r="D127" s="415"/>
      <c r="E127" s="415"/>
      <c r="F127" s="415"/>
      <c r="G127" s="415"/>
      <c r="H127" s="415"/>
      <c r="I127" s="415"/>
      <c r="J127" s="415"/>
      <c r="K127" s="415"/>
    </row>
    <row r="128" spans="1:11" ht="13.5">
      <c r="A128" s="415"/>
      <c r="B128" s="415" t="s">
        <v>176</v>
      </c>
      <c r="C128" s="415"/>
      <c r="D128" s="415"/>
      <c r="E128" s="415"/>
      <c r="F128" s="415"/>
      <c r="G128" s="415"/>
      <c r="H128" s="415"/>
      <c r="I128" s="415"/>
      <c r="J128" s="415"/>
      <c r="K128" s="415"/>
    </row>
    <row r="129" spans="1:11" ht="13.5">
      <c r="A129" s="415"/>
      <c r="B129" s="865" t="s">
        <v>616</v>
      </c>
      <c r="C129" s="865"/>
      <c r="D129" s="865"/>
      <c r="E129" s="865" t="s">
        <v>175</v>
      </c>
      <c r="F129" s="865"/>
      <c r="G129" s="865"/>
      <c r="H129" s="865"/>
      <c r="I129" s="865" t="s">
        <v>153</v>
      </c>
      <c r="J129" s="865"/>
      <c r="K129" s="865"/>
    </row>
    <row r="130" spans="1:11" ht="26.25" customHeight="1">
      <c r="A130" s="415"/>
      <c r="B130" s="930">
        <f>'報告書入力'!$A$116</f>
        <v>0</v>
      </c>
      <c r="C130" s="931"/>
      <c r="D130" s="932"/>
      <c r="E130" s="876">
        <f>'報告書入力'!$C$116</f>
        <v>0</v>
      </c>
      <c r="F130" s="876"/>
      <c r="G130" s="876"/>
      <c r="H130" s="876"/>
      <c r="I130" s="927">
        <f>'報告書入力'!$D$116</f>
        <v>0</v>
      </c>
      <c r="J130" s="928"/>
      <c r="K130" s="929"/>
    </row>
    <row r="131" spans="1:11" ht="6" customHeight="1">
      <c r="A131" s="415"/>
      <c r="B131" s="415"/>
      <c r="C131" s="415"/>
      <c r="D131" s="415"/>
      <c r="E131" s="415"/>
      <c r="F131" s="415"/>
      <c r="G131" s="415"/>
      <c r="H131" s="415"/>
      <c r="I131" s="415"/>
      <c r="J131" s="415"/>
      <c r="K131" s="415"/>
    </row>
    <row r="132" spans="1:11" ht="13.5">
      <c r="A132" s="415"/>
      <c r="B132" s="415" t="s">
        <v>177</v>
      </c>
      <c r="C132" s="415"/>
      <c r="D132" s="415"/>
      <c r="E132" s="415"/>
      <c r="F132" s="415"/>
      <c r="G132" s="415"/>
      <c r="H132" s="415"/>
      <c r="I132" s="415"/>
      <c r="J132" s="415"/>
      <c r="K132" s="415"/>
    </row>
    <row r="133" spans="1:11" ht="13.5">
      <c r="A133" s="415"/>
      <c r="B133" s="866" t="s">
        <v>214</v>
      </c>
      <c r="C133" s="760"/>
      <c r="D133" s="867"/>
      <c r="E133" s="367"/>
      <c r="F133" s="367"/>
      <c r="G133" s="367"/>
      <c r="H133" s="367"/>
      <c r="I133" s="367" t="s">
        <v>153</v>
      </c>
      <c r="J133" s="367"/>
      <c r="K133" s="369"/>
    </row>
    <row r="134" spans="1:11" ht="27.75" customHeight="1">
      <c r="A134" s="415"/>
      <c r="B134" s="923">
        <f>'報告書入力'!A119</f>
        <v>0</v>
      </c>
      <c r="C134" s="877"/>
      <c r="D134" s="878"/>
      <c r="E134" s="877" t="e">
        <f>'報告書入力'!C119</f>
        <v>#N/A</v>
      </c>
      <c r="F134" s="877"/>
      <c r="G134" s="877"/>
      <c r="H134" s="877"/>
      <c r="I134" s="877"/>
      <c r="J134" s="877"/>
      <c r="K134" s="878"/>
    </row>
    <row r="135" spans="1:11" ht="13.5">
      <c r="A135" s="415"/>
      <c r="B135" s="885"/>
      <c r="C135" s="886"/>
      <c r="D135" s="887"/>
      <c r="E135" s="886">
        <f>'報告書入力'!C120</f>
        <v>0</v>
      </c>
      <c r="F135" s="886"/>
      <c r="G135" s="886"/>
      <c r="H135" s="886"/>
      <c r="I135" s="886"/>
      <c r="J135" s="886"/>
      <c r="K135" s="887"/>
    </row>
    <row r="136" ht="6" customHeight="1"/>
    <row r="137" spans="2:12" ht="12" customHeight="1">
      <c r="B137" s="415" t="s">
        <v>178</v>
      </c>
      <c r="L137" s="14"/>
    </row>
    <row r="138" spans="2:12" ht="49.5" customHeight="1">
      <c r="B138" s="923" t="s">
        <v>350</v>
      </c>
      <c r="C138" s="877"/>
      <c r="D138" s="877"/>
      <c r="E138" s="877"/>
      <c r="F138" s="877"/>
      <c r="G138" s="877"/>
      <c r="H138" s="877"/>
      <c r="I138" s="877"/>
      <c r="J138" s="877"/>
      <c r="K138" s="878"/>
      <c r="L138" s="14"/>
    </row>
    <row r="139" spans="2:12" ht="25.5" customHeight="1">
      <c r="B139" s="888" t="e">
        <f>'報告書入力'!$C$122</f>
        <v>#N/A</v>
      </c>
      <c r="C139" s="889"/>
      <c r="D139" s="889"/>
      <c r="E139" s="889"/>
      <c r="F139" s="889"/>
      <c r="G139" s="889"/>
      <c r="H139" s="889"/>
      <c r="I139" s="889"/>
      <c r="J139" s="889"/>
      <c r="K139" s="890"/>
      <c r="L139" s="14"/>
    </row>
    <row r="140" spans="2:12" ht="25.5" customHeight="1">
      <c r="B140" s="885">
        <f>'報告書入力'!C123</f>
        <v>0</v>
      </c>
      <c r="C140" s="886"/>
      <c r="D140" s="886"/>
      <c r="E140" s="886"/>
      <c r="F140" s="886"/>
      <c r="G140" s="886"/>
      <c r="H140" s="886"/>
      <c r="I140" s="886"/>
      <c r="J140" s="886"/>
      <c r="K140" s="887"/>
      <c r="L140" s="182"/>
    </row>
    <row r="141" ht="6" customHeight="1">
      <c r="L141" s="182"/>
    </row>
    <row r="142" ht="14.25" thickBot="1">
      <c r="B142" s="415" t="s">
        <v>215</v>
      </c>
    </row>
    <row r="143" spans="2:11" ht="39" customHeight="1">
      <c r="B143" s="702" t="s">
        <v>221</v>
      </c>
      <c r="C143" s="891"/>
      <c r="D143" s="749" t="s">
        <v>305</v>
      </c>
      <c r="E143" s="713"/>
      <c r="F143" s="713"/>
      <c r="G143" s="714"/>
      <c r="H143" s="879" t="s">
        <v>580</v>
      </c>
      <c r="I143" s="879"/>
      <c r="J143" s="879"/>
      <c r="K143" s="880"/>
    </row>
    <row r="144" spans="2:12" ht="12" customHeight="1">
      <c r="B144" s="702"/>
      <c r="C144" s="891"/>
      <c r="D144" s="355" t="s">
        <v>297</v>
      </c>
      <c r="E144" s="866" t="s">
        <v>298</v>
      </c>
      <c r="F144" s="760"/>
      <c r="G144" s="892"/>
      <c r="H144" s="881"/>
      <c r="I144" s="881"/>
      <c r="J144" s="881"/>
      <c r="K144" s="882"/>
      <c r="L144" s="182"/>
    </row>
    <row r="145" spans="2:12" ht="24">
      <c r="B145" s="702"/>
      <c r="C145" s="891"/>
      <c r="D145" s="357" t="s">
        <v>222</v>
      </c>
      <c r="E145" s="893" t="s">
        <v>775</v>
      </c>
      <c r="F145" s="894"/>
      <c r="G145" s="420" t="s">
        <v>296</v>
      </c>
      <c r="H145" s="881"/>
      <c r="I145" s="881"/>
      <c r="J145" s="881"/>
      <c r="K145" s="882"/>
      <c r="L145" s="182"/>
    </row>
    <row r="146" spans="2:11" ht="13.5">
      <c r="B146" s="865" t="s">
        <v>217</v>
      </c>
      <c r="C146" s="866"/>
      <c r="D146" s="421">
        <f>'報告書入力'!B147</f>
        <v>0</v>
      </c>
      <c r="E146" s="874">
        <f>'報告書入力'!D147</f>
      </c>
      <c r="F146" s="875"/>
      <c r="G146" s="581">
        <f>ROUNDDOWN(MIN(E146:E149),2)</f>
        <v>0</v>
      </c>
      <c r="H146" s="881"/>
      <c r="I146" s="881"/>
      <c r="J146" s="881"/>
      <c r="K146" s="882"/>
    </row>
    <row r="147" spans="2:11" ht="13.5" customHeight="1">
      <c r="B147" s="865" t="s">
        <v>218</v>
      </c>
      <c r="C147" s="866"/>
      <c r="D147" s="421">
        <f>'報告書入力'!B148</f>
        <v>0</v>
      </c>
      <c r="E147" s="874">
        <f>'報告書入力'!D148</f>
      </c>
      <c r="F147" s="875"/>
      <c r="G147" s="582"/>
      <c r="H147" s="881"/>
      <c r="I147" s="881"/>
      <c r="J147" s="881"/>
      <c r="K147" s="882"/>
    </row>
    <row r="148" spans="2:11" ht="13.5" customHeight="1">
      <c r="B148" s="865" t="s">
        <v>219</v>
      </c>
      <c r="C148" s="866"/>
      <c r="D148" s="421">
        <f>'報告書入力'!B149</f>
        <v>0</v>
      </c>
      <c r="E148" s="874">
        <f>'報告書入力'!D149</f>
      </c>
      <c r="F148" s="875"/>
      <c r="G148" s="582"/>
      <c r="H148" s="881"/>
      <c r="I148" s="881"/>
      <c r="J148" s="881"/>
      <c r="K148" s="882"/>
    </row>
    <row r="149" spans="2:11" ht="14.25" customHeight="1" thickBot="1">
      <c r="B149" s="865" t="s">
        <v>220</v>
      </c>
      <c r="C149" s="866"/>
      <c r="D149" s="422">
        <f>'報告書入力'!B150</f>
        <v>0</v>
      </c>
      <c r="E149" s="895">
        <f>'報告書入力'!D150</f>
      </c>
      <c r="F149" s="896"/>
      <c r="G149" s="583"/>
      <c r="H149" s="883"/>
      <c r="I149" s="883"/>
      <c r="J149" s="883"/>
      <c r="K149" s="884"/>
    </row>
    <row r="150" spans="2:11" ht="8.25" customHeight="1">
      <c r="B150" s="17"/>
      <c r="C150" s="17"/>
      <c r="D150" s="183"/>
      <c r="E150" s="184"/>
      <c r="F150" s="184"/>
      <c r="G150" s="185"/>
      <c r="H150" s="186"/>
      <c r="I150" s="187"/>
      <c r="J150" s="187"/>
      <c r="K150" s="186"/>
    </row>
    <row r="151" spans="1:11" ht="13.5">
      <c r="A151" s="18"/>
      <c r="B151" s="386" t="s">
        <v>581</v>
      </c>
      <c r="C151" s="14"/>
      <c r="D151" s="14"/>
      <c r="E151" s="14"/>
      <c r="F151" s="14"/>
      <c r="G151" s="14"/>
      <c r="H151" s="14"/>
      <c r="I151" s="294" t="s">
        <v>361</v>
      </c>
      <c r="J151" s="14"/>
      <c r="K151" s="14"/>
    </row>
    <row r="152" spans="1:11" ht="12">
      <c r="A152" s="18"/>
      <c r="B152" s="291" t="s">
        <v>348</v>
      </c>
      <c r="C152" s="14"/>
      <c r="D152" s="14"/>
      <c r="E152" s="14"/>
      <c r="F152" s="14" t="s">
        <v>454</v>
      </c>
      <c r="H152" s="14"/>
      <c r="I152" s="14"/>
      <c r="J152" s="14"/>
      <c r="K152" s="14"/>
    </row>
    <row r="153" spans="1:11" ht="12">
      <c r="A153" s="18"/>
      <c r="B153" s="14"/>
      <c r="C153" s="14"/>
      <c r="D153" s="17"/>
      <c r="E153" s="14"/>
      <c r="F153" s="14"/>
      <c r="G153" s="14"/>
      <c r="H153" s="14"/>
      <c r="I153" s="14"/>
      <c r="J153" s="14"/>
      <c r="K153" s="207"/>
    </row>
    <row r="154" spans="1:11" ht="13.5">
      <c r="A154" s="18"/>
      <c r="B154" s="17"/>
      <c r="C154" s="17"/>
      <c r="D154" s="17"/>
      <c r="E154" s="17"/>
      <c r="F154" s="279"/>
      <c r="G154" s="279"/>
      <c r="H154" s="279"/>
      <c r="I154" s="279"/>
      <c r="J154" s="17"/>
      <c r="K154" s="17"/>
    </row>
    <row r="155" spans="1:11" ht="12">
      <c r="A155" s="18"/>
      <c r="B155" s="17"/>
      <c r="C155" s="274"/>
      <c r="D155" s="275"/>
      <c r="E155" s="274"/>
      <c r="F155" s="274"/>
      <c r="G155" s="274"/>
      <c r="H155" s="274"/>
      <c r="I155" s="274"/>
      <c r="J155" s="274"/>
      <c r="K155" s="274"/>
    </row>
    <row r="156" spans="1:11" ht="12">
      <c r="A156" s="18"/>
      <c r="B156" s="17"/>
      <c r="C156" s="274"/>
      <c r="D156" s="275"/>
      <c r="E156" s="274"/>
      <c r="F156" s="274"/>
      <c r="G156" s="274"/>
      <c r="H156" s="274"/>
      <c r="I156" s="274"/>
      <c r="J156" s="274"/>
      <c r="K156" s="274"/>
    </row>
    <row r="157" spans="1:11" ht="12">
      <c r="A157" s="18"/>
      <c r="B157" s="17"/>
      <c r="C157" s="274"/>
      <c r="D157" s="275"/>
      <c r="E157" s="274"/>
      <c r="F157" s="274"/>
      <c r="G157" s="274"/>
      <c r="H157" s="274"/>
      <c r="I157" s="274"/>
      <c r="J157" s="274"/>
      <c r="K157" s="274"/>
    </row>
    <row r="158" spans="1:11" ht="12" customHeight="1">
      <c r="A158" s="18"/>
      <c r="B158" s="17"/>
      <c r="C158" s="274"/>
      <c r="D158" s="275"/>
      <c r="E158" s="274"/>
      <c r="F158" s="274"/>
      <c r="G158" s="274"/>
      <c r="H158" s="274"/>
      <c r="I158" s="274"/>
      <c r="J158" s="274"/>
      <c r="K158" s="274"/>
    </row>
    <row r="159" spans="1:11" ht="12">
      <c r="A159" s="18"/>
      <c r="B159" s="280"/>
      <c r="C159" s="280"/>
      <c r="D159" s="280"/>
      <c r="E159" s="280"/>
      <c r="F159" s="280"/>
      <c r="G159" s="280"/>
      <c r="H159" s="280"/>
      <c r="I159" s="280"/>
      <c r="J159" s="280"/>
      <c r="K159" s="280"/>
    </row>
    <row r="160" spans="1:11" ht="12">
      <c r="A160" s="18"/>
      <c r="C160" s="280"/>
      <c r="D160" s="280"/>
      <c r="E160" s="280"/>
      <c r="F160" s="280"/>
      <c r="G160" s="280"/>
      <c r="H160" s="280"/>
      <c r="I160" s="280"/>
      <c r="J160" s="280"/>
      <c r="K160" s="280"/>
    </row>
    <row r="161" spans="1:11" ht="12">
      <c r="A161" s="18"/>
      <c r="B161" s="14"/>
      <c r="C161" s="14"/>
      <c r="D161" s="14"/>
      <c r="E161" s="14"/>
      <c r="F161" s="14"/>
      <c r="G161" s="14"/>
      <c r="H161" s="14"/>
      <c r="I161" s="14"/>
      <c r="J161" s="14"/>
      <c r="K161" s="14"/>
    </row>
    <row r="162" spans="2:11" ht="14.25" customHeight="1">
      <c r="B162" s="14"/>
      <c r="C162" s="14"/>
      <c r="D162" s="14"/>
      <c r="E162" s="14"/>
      <c r="F162" s="14"/>
      <c r="G162" s="14"/>
      <c r="H162" s="14"/>
      <c r="I162" s="281"/>
      <c r="J162" s="281"/>
      <c r="K162" s="281"/>
    </row>
    <row r="163" spans="3:11" ht="12">
      <c r="C163" s="14"/>
      <c r="D163" s="14"/>
      <c r="E163" s="14"/>
      <c r="F163" s="14"/>
      <c r="H163" s="14"/>
      <c r="I163" s="4"/>
      <c r="J163" s="4"/>
      <c r="K163" s="4"/>
    </row>
    <row r="164" spans="3:11" ht="12">
      <c r="C164" s="14"/>
      <c r="D164" s="14"/>
      <c r="E164" s="14"/>
      <c r="F164" s="14"/>
      <c r="H164" s="14"/>
      <c r="I164" s="4"/>
      <c r="J164" s="4"/>
      <c r="K164" s="4"/>
    </row>
    <row r="165" spans="3:11" ht="12">
      <c r="C165" s="14"/>
      <c r="D165" s="14"/>
      <c r="E165" s="14"/>
      <c r="F165" s="14"/>
      <c r="H165" s="14"/>
      <c r="I165" s="4"/>
      <c r="J165" s="4"/>
      <c r="K165" s="4"/>
    </row>
    <row r="166" spans="2:11" ht="12">
      <c r="B166" s="293" t="s">
        <v>21</v>
      </c>
      <c r="C166" s="14"/>
      <c r="D166" s="14"/>
      <c r="E166" s="14"/>
      <c r="F166" s="14"/>
      <c r="H166" s="14"/>
      <c r="I166" s="4"/>
      <c r="J166" s="4"/>
      <c r="K166" s="4"/>
    </row>
    <row r="167" spans="2:11" ht="12.75">
      <c r="B167" s="296" t="s">
        <v>22</v>
      </c>
      <c r="C167" s="292"/>
      <c r="D167" s="292"/>
      <c r="E167" s="292"/>
      <c r="F167" s="14"/>
      <c r="H167" s="14"/>
      <c r="I167" s="4"/>
      <c r="J167" s="4"/>
      <c r="K167" s="4"/>
    </row>
    <row r="168" spans="2:6" ht="12.75">
      <c r="B168" s="296" t="s">
        <v>450</v>
      </c>
      <c r="C168" s="292"/>
      <c r="D168" s="292"/>
      <c r="E168" s="292"/>
      <c r="F168" s="292"/>
    </row>
    <row r="169" spans="2:6" ht="12.75">
      <c r="B169" s="296" t="s">
        <v>363</v>
      </c>
      <c r="C169" s="292"/>
      <c r="D169" s="292"/>
      <c r="E169" s="292"/>
      <c r="F169" s="292"/>
    </row>
    <row r="170" spans="2:12" ht="13.5" customHeight="1">
      <c r="B170" s="296" t="s">
        <v>451</v>
      </c>
      <c r="C170" s="4"/>
      <c r="D170" s="4"/>
      <c r="E170" s="4"/>
      <c r="F170" s="4"/>
      <c r="L170" s="18"/>
    </row>
    <row r="171" ht="13.5" customHeight="1">
      <c r="B171" s="296" t="s">
        <v>452</v>
      </c>
    </row>
    <row r="172" ht="13.5" customHeight="1">
      <c r="B172" s="296" t="s">
        <v>453</v>
      </c>
    </row>
    <row r="173" ht="26.25" customHeight="1">
      <c r="I173" s="295" t="s">
        <v>362</v>
      </c>
    </row>
    <row r="175" spans="8:11" s="228" customFormat="1" ht="12">
      <c r="H175" s="315"/>
      <c r="I175" s="59" t="s">
        <v>162</v>
      </c>
      <c r="J175" s="16">
        <f>'報告書入力'!$C$5</f>
        <v>0</v>
      </c>
      <c r="K175" s="13">
        <v>-4</v>
      </c>
    </row>
    <row r="176" spans="2:10" s="228" customFormat="1" ht="12" customHeight="1">
      <c r="B176" s="921">
        <f>'報告書入力'!$C$7</f>
        <v>0</v>
      </c>
      <c r="C176" s="922"/>
      <c r="D176" s="922"/>
      <c r="E176" s="922"/>
      <c r="F176" s="692" t="s">
        <v>408</v>
      </c>
      <c r="G176" s="692"/>
      <c r="H176" s="692"/>
      <c r="I176" s="692"/>
      <c r="J176" s="692"/>
    </row>
    <row r="177" spans="2:10" s="228" customFormat="1" ht="12" customHeight="1">
      <c r="B177" s="922"/>
      <c r="C177" s="922"/>
      <c r="D177" s="922"/>
      <c r="E177" s="922"/>
      <c r="F177" s="692"/>
      <c r="G177" s="692"/>
      <c r="H177" s="692"/>
      <c r="I177" s="692"/>
      <c r="J177" s="692"/>
    </row>
    <row r="178" spans="2:11" s="228" customFormat="1" ht="15" customHeight="1">
      <c r="B178" s="693" t="s">
        <v>682</v>
      </c>
      <c r="C178" s="693"/>
      <c r="D178" s="693"/>
      <c r="E178" s="693"/>
      <c r="F178" s="693"/>
      <c r="G178" s="693"/>
      <c r="H178" s="693"/>
      <c r="I178" s="693"/>
      <c r="J178" s="693"/>
      <c r="K178" s="693"/>
    </row>
    <row r="179" spans="2:11" s="228" customFormat="1" ht="15" customHeight="1">
      <c r="B179" s="693"/>
      <c r="C179" s="693"/>
      <c r="D179" s="693"/>
      <c r="E179" s="693"/>
      <c r="F179" s="693"/>
      <c r="G179" s="693"/>
      <c r="H179" s="693"/>
      <c r="I179" s="693"/>
      <c r="J179" s="693"/>
      <c r="K179" s="693"/>
    </row>
    <row r="180" spans="2:11" s="228" customFormat="1" ht="19.5" customHeight="1" thickBot="1">
      <c r="B180" s="423" t="s">
        <v>364</v>
      </c>
      <c r="C180" s="424"/>
      <c r="D180" s="424"/>
      <c r="E180" s="424"/>
      <c r="F180" s="424"/>
      <c r="G180" s="424"/>
      <c r="H180" s="424"/>
      <c r="I180" s="424"/>
      <c r="J180" s="424"/>
      <c r="K180" s="424"/>
    </row>
    <row r="181" spans="2:21" s="228" customFormat="1" ht="19.5" customHeight="1">
      <c r="B181" s="606" t="s">
        <v>409</v>
      </c>
      <c r="C181" s="607"/>
      <c r="D181" s="607"/>
      <c r="E181" s="607"/>
      <c r="F181" s="607"/>
      <c r="G181" s="607" t="s">
        <v>410</v>
      </c>
      <c r="H181" s="607"/>
      <c r="I181" s="694" t="s">
        <v>333</v>
      </c>
      <c r="J181" s="584" t="s">
        <v>301</v>
      </c>
      <c r="K181" s="585"/>
      <c r="L181" s="252"/>
      <c r="M181" s="250"/>
      <c r="N181" s="250"/>
      <c r="O181" s="250"/>
      <c r="P181" s="250"/>
      <c r="Q181" s="250"/>
      <c r="R181" s="250"/>
      <c r="S181" s="250"/>
      <c r="T181" s="250"/>
      <c r="U181" s="250"/>
    </row>
    <row r="182" spans="2:11" s="228" customFormat="1" ht="19.5" customHeight="1">
      <c r="B182" s="426" t="s">
        <v>411</v>
      </c>
      <c r="C182" s="588" t="s">
        <v>284</v>
      </c>
      <c r="D182" s="588"/>
      <c r="E182" s="588" t="s">
        <v>285</v>
      </c>
      <c r="F182" s="588"/>
      <c r="G182" s="427" t="s">
        <v>412</v>
      </c>
      <c r="H182" s="427" t="s">
        <v>413</v>
      </c>
      <c r="I182" s="695"/>
      <c r="J182" s="586"/>
      <c r="K182" s="587"/>
    </row>
    <row r="183" spans="2:28" s="228" customFormat="1" ht="19.5" customHeight="1" thickBot="1">
      <c r="B183" s="519" t="str">
        <f>+IF($D$47="Ⅱひび割れのある鉄筋コンクリート造の布基礎またはべた基礎","補強が必要",IF($D$47="Ⅱ無筋コンクリート造の布基礎","補強が必要",IF($D$47="Ⅱ軽微なひび割れのある無筋コンクリート造の基礎","補強が必要",IF($D$47="Ⅱ柱脚に足固めを設け鉄筋コンクリート底盤に柱脚または足固め等を緊結した玉石基礎","補強が必要",IF($D$47="Ⅲひび割れのある無筋コンクリート造の基礎","補強が必要",IF($D$47="Ⅲその他の玉石基礎","補強が必要",IF($D$47="Ⅲその他の基礎（ブロック基礎など）","補強が必要","補強の必要なし")))))))</f>
        <v>補強の必要なし</v>
      </c>
      <c r="C183" s="677" t="str">
        <f>IF($G$187&gt;0,"改善が必要","－")</f>
        <v>－</v>
      </c>
      <c r="D183" s="677"/>
      <c r="E183" s="682" t="str">
        <f>IF('報告書入力'!$AK$106&gt;0,"改善が必要","－")</f>
        <v>－</v>
      </c>
      <c r="F183" s="682"/>
      <c r="G183" s="521" t="str">
        <f>+IF($J$30&gt;0,"２階建て","平屋建て")</f>
        <v>平屋建て</v>
      </c>
      <c r="H183" s="522">
        <f>$J$31</f>
        <v>0</v>
      </c>
      <c r="I183" s="523">
        <f>+$G$187</f>
        <v>0</v>
      </c>
      <c r="J183" s="650" t="str">
        <f>IF($I$183&gt;0,"概算壁枚数です"," ")</f>
        <v> </v>
      </c>
      <c r="K183" s="651"/>
      <c r="L183" s="652"/>
      <c r="M183" s="652"/>
      <c r="N183" s="652"/>
      <c r="O183" s="652"/>
      <c r="P183" s="652"/>
      <c r="Q183" s="652"/>
      <c r="R183" s="652"/>
      <c r="S183" s="652"/>
      <c r="T183" s="652"/>
      <c r="U183" s="647"/>
      <c r="V183" s="254"/>
      <c r="W183" s="254"/>
      <c r="X183" s="254"/>
      <c r="Y183" s="254"/>
      <c r="Z183" s="254"/>
      <c r="AA183" s="254"/>
      <c r="AB183" s="254"/>
    </row>
    <row r="184" spans="2:28" s="228" customFormat="1" ht="24.75" thickBot="1">
      <c r="B184" s="679" t="s">
        <v>19</v>
      </c>
      <c r="C184" s="679"/>
      <c r="D184" s="679"/>
      <c r="E184" s="679"/>
      <c r="F184" s="679"/>
      <c r="G184" s="679"/>
      <c r="H184" s="679"/>
      <c r="I184" s="679"/>
      <c r="J184" s="679"/>
      <c r="K184" s="679"/>
      <c r="L184" s="652"/>
      <c r="M184" s="652"/>
      <c r="N184" s="253"/>
      <c r="O184" s="647"/>
      <c r="P184" s="647"/>
      <c r="Q184" s="647"/>
      <c r="R184" s="253"/>
      <c r="S184" s="647"/>
      <c r="T184" s="647"/>
      <c r="U184" s="647"/>
      <c r="V184" s="255"/>
      <c r="W184" s="254"/>
      <c r="X184" s="254"/>
      <c r="Y184" s="254"/>
      <c r="Z184" s="254"/>
      <c r="AA184" s="254"/>
      <c r="AB184" s="254"/>
    </row>
    <row r="185" spans="2:28" s="228" customFormat="1" ht="18" customHeight="1" thickBot="1">
      <c r="B185" s="428" t="s">
        <v>414</v>
      </c>
      <c r="C185" s="685" t="s">
        <v>415</v>
      </c>
      <c r="D185" s="686"/>
      <c r="E185" s="578" t="s">
        <v>621</v>
      </c>
      <c r="F185" s="579"/>
      <c r="G185" s="579"/>
      <c r="H185" s="579"/>
      <c r="I185" s="579"/>
      <c r="J185" s="579"/>
      <c r="K185" s="580"/>
      <c r="L185" s="652"/>
      <c r="M185" s="652"/>
      <c r="N185" s="253"/>
      <c r="O185" s="647"/>
      <c r="P185" s="647"/>
      <c r="Q185" s="253"/>
      <c r="R185" s="253"/>
      <c r="S185" s="253"/>
      <c r="T185" s="253"/>
      <c r="U185" s="647"/>
      <c r="V185" s="255"/>
      <c r="W185" s="254"/>
      <c r="X185" s="254"/>
      <c r="Y185" s="254"/>
      <c r="Z185" s="254"/>
      <c r="AA185" s="254"/>
      <c r="AB185" s="254"/>
    </row>
    <row r="186" spans="2:28" s="228" customFormat="1" ht="18" customHeight="1">
      <c r="B186" s="429" t="s">
        <v>271</v>
      </c>
      <c r="C186" s="589" t="s">
        <v>322</v>
      </c>
      <c r="D186" s="590"/>
      <c r="E186" s="575" t="s">
        <v>571</v>
      </c>
      <c r="F186" s="575"/>
      <c r="G186" s="430" t="s">
        <v>416</v>
      </c>
      <c r="H186" s="575" t="s">
        <v>284</v>
      </c>
      <c r="I186" s="575"/>
      <c r="J186" s="575" t="s">
        <v>301</v>
      </c>
      <c r="K186" s="696"/>
      <c r="L186" s="647"/>
      <c r="M186" s="647"/>
      <c r="N186" s="256"/>
      <c r="O186" s="646"/>
      <c r="P186" s="646"/>
      <c r="Q186" s="649"/>
      <c r="R186" s="257"/>
      <c r="S186" s="258"/>
      <c r="T186" s="678"/>
      <c r="U186" s="645"/>
      <c r="V186" s="254"/>
      <c r="W186" s="254"/>
      <c r="X186" s="254"/>
      <c r="Y186" s="254"/>
      <c r="Z186" s="254"/>
      <c r="AA186" s="254"/>
      <c r="AB186" s="254"/>
    </row>
    <row r="187" spans="2:28" s="228" customFormat="1" ht="18" customHeight="1">
      <c r="B187" s="633" t="s">
        <v>417</v>
      </c>
      <c r="C187" s="576" t="s">
        <v>443</v>
      </c>
      <c r="D187" s="577"/>
      <c r="E187" s="662" t="str">
        <f>'報告書入力'!$AJ$169</f>
        <v>OK</v>
      </c>
      <c r="F187" s="663"/>
      <c r="G187" s="662">
        <f>SUM($E$187:$F$190)</f>
        <v>0</v>
      </c>
      <c r="H187" s="663" t="str">
        <f>+IF($G$187&gt;0,"バランスよく配置する","－")</f>
        <v>－</v>
      </c>
      <c r="I187" s="663"/>
      <c r="J187" s="680" t="str">
        <f>+IF($G$187&gt;0,"接合部の金物も適切に設けてください","　")</f>
        <v>　</v>
      </c>
      <c r="K187" s="681"/>
      <c r="L187" s="647"/>
      <c r="M187" s="647"/>
      <c r="N187" s="256"/>
      <c r="O187" s="646"/>
      <c r="P187" s="646"/>
      <c r="Q187" s="649"/>
      <c r="R187" s="257"/>
      <c r="S187" s="258"/>
      <c r="T187" s="678"/>
      <c r="U187" s="645"/>
      <c r="V187" s="254"/>
      <c r="W187" s="254"/>
      <c r="X187" s="254"/>
      <c r="Y187" s="254"/>
      <c r="Z187" s="254"/>
      <c r="AA187" s="254"/>
      <c r="AB187" s="254"/>
    </row>
    <row r="188" spans="2:30" s="228" customFormat="1" ht="18" customHeight="1">
      <c r="B188" s="633"/>
      <c r="C188" s="576" t="s">
        <v>418</v>
      </c>
      <c r="D188" s="577"/>
      <c r="E188" s="662" t="str">
        <f>'報告書入力'!$AJ$170</f>
        <v>OK</v>
      </c>
      <c r="F188" s="663"/>
      <c r="G188" s="663"/>
      <c r="H188" s="663"/>
      <c r="I188" s="663"/>
      <c r="J188" s="610"/>
      <c r="K188" s="611"/>
      <c r="L188" s="647"/>
      <c r="M188" s="647"/>
      <c r="N188" s="256"/>
      <c r="O188" s="646"/>
      <c r="P188" s="646"/>
      <c r="Q188" s="649"/>
      <c r="R188" s="257"/>
      <c r="S188" s="258"/>
      <c r="T188" s="678"/>
      <c r="U188" s="645"/>
      <c r="V188" s="254"/>
      <c r="W188" s="254"/>
      <c r="X188" s="254"/>
      <c r="Y188" s="254"/>
      <c r="Z188" s="254"/>
      <c r="AA188" s="254"/>
      <c r="AB188" s="254"/>
      <c r="AC188" s="299" t="s">
        <v>718</v>
      </c>
      <c r="AD188" s="259">
        <v>270000</v>
      </c>
    </row>
    <row r="189" spans="2:30" s="228" customFormat="1" ht="18" customHeight="1">
      <c r="B189" s="633" t="s">
        <v>420</v>
      </c>
      <c r="C189" s="576" t="s">
        <v>443</v>
      </c>
      <c r="D189" s="577"/>
      <c r="E189" s="662" t="str">
        <f>'報告書入力'!$AJ$171</f>
        <v>OK</v>
      </c>
      <c r="F189" s="663"/>
      <c r="G189" s="663"/>
      <c r="H189" s="663"/>
      <c r="I189" s="663"/>
      <c r="J189" s="610">
        <f>IF('報告書入力'!$AJ$167&gt;=1,"性能向上のため、必要耐力の1.5倍を満たすよう箇所数が算出されています。","")</f>
      </c>
      <c r="K189" s="611"/>
      <c r="L189" s="647"/>
      <c r="M189" s="647"/>
      <c r="N189" s="256"/>
      <c r="O189" s="646"/>
      <c r="P189" s="646"/>
      <c r="Q189" s="649"/>
      <c r="R189" s="257"/>
      <c r="S189" s="258"/>
      <c r="T189" s="678"/>
      <c r="U189" s="645"/>
      <c r="V189" s="254"/>
      <c r="W189" s="254"/>
      <c r="X189" s="254"/>
      <c r="Y189" s="254"/>
      <c r="Z189" s="254"/>
      <c r="AA189" s="254"/>
      <c r="AB189" s="254"/>
      <c r="AC189" s="299" t="s">
        <v>719</v>
      </c>
      <c r="AD189" s="259">
        <v>185000</v>
      </c>
    </row>
    <row r="190" spans="2:30" s="228" customFormat="1" ht="18" customHeight="1" thickBot="1">
      <c r="B190" s="608"/>
      <c r="C190" s="675" t="s">
        <v>418</v>
      </c>
      <c r="D190" s="676"/>
      <c r="E190" s="670" t="str">
        <f>'報告書入力'!$AJ$172</f>
        <v>OK</v>
      </c>
      <c r="F190" s="671"/>
      <c r="G190" s="671"/>
      <c r="H190" s="671"/>
      <c r="I190" s="671"/>
      <c r="J190" s="612"/>
      <c r="K190" s="613"/>
      <c r="L190" s="254"/>
      <c r="M190" s="254"/>
      <c r="N190" s="254"/>
      <c r="O190" s="254"/>
      <c r="P190" s="254"/>
      <c r="Q190" s="254"/>
      <c r="R190" s="254"/>
      <c r="S190" s="254"/>
      <c r="T190" s="254"/>
      <c r="U190" s="254"/>
      <c r="V190" s="254"/>
      <c r="W190" s="254"/>
      <c r="X190" s="254"/>
      <c r="Y190" s="254"/>
      <c r="Z190" s="254"/>
      <c r="AA190" s="254"/>
      <c r="AB190" s="254"/>
      <c r="AC190" s="299" t="s">
        <v>720</v>
      </c>
      <c r="AD190" s="259">
        <v>145000</v>
      </c>
    </row>
    <row r="191" spans="2:40" s="228" customFormat="1" ht="24" customHeight="1" thickBot="1">
      <c r="B191" s="423" t="s">
        <v>806</v>
      </c>
      <c r="C191" s="431"/>
      <c r="D191" s="431"/>
      <c r="E191" s="432"/>
      <c r="F191" s="433"/>
      <c r="G191" s="433"/>
      <c r="H191" s="431"/>
      <c r="I191" s="431"/>
      <c r="J191" s="431"/>
      <c r="K191" s="431"/>
      <c r="L191" s="254"/>
      <c r="M191" s="254"/>
      <c r="N191" s="254"/>
      <c r="O191" s="254"/>
      <c r="P191" s="254"/>
      <c r="Q191" s="254"/>
      <c r="R191" s="254"/>
      <c r="S191" s="254"/>
      <c r="T191" s="254"/>
      <c r="U191" s="254"/>
      <c r="V191" s="254"/>
      <c r="W191" s="254"/>
      <c r="X191" s="254"/>
      <c r="Y191" s="254"/>
      <c r="Z191" s="254"/>
      <c r="AA191" s="254"/>
      <c r="AB191" s="254"/>
      <c r="AC191" s="299" t="s">
        <v>721</v>
      </c>
      <c r="AD191" s="261">
        <v>130000</v>
      </c>
      <c r="AM191" s="251"/>
      <c r="AN191" s="251"/>
    </row>
    <row r="192" spans="2:30" s="228" customFormat="1" ht="18" customHeight="1">
      <c r="B192" s="425" t="s">
        <v>285</v>
      </c>
      <c r="C192" s="673" t="str">
        <f>IF('報告書入力'!$D$106&gt;0,"劣化部分があります","　")</f>
        <v>　</v>
      </c>
      <c r="D192" s="674"/>
      <c r="E192" s="659" t="str">
        <f>IF('報告書入力'!$D$106&gt;0,"劣化部分を改善しましょう。","　")</f>
        <v>　</v>
      </c>
      <c r="F192" s="660"/>
      <c r="G192" s="660"/>
      <c r="H192" s="660"/>
      <c r="I192" s="660"/>
      <c r="J192" s="660"/>
      <c r="K192" s="661"/>
      <c r="L192" s="254"/>
      <c r="M192" s="254"/>
      <c r="N192" s="254"/>
      <c r="O192" s="254"/>
      <c r="P192" s="254"/>
      <c r="Q192" s="254"/>
      <c r="R192" s="254"/>
      <c r="S192" s="254"/>
      <c r="T192" s="254"/>
      <c r="U192" s="254"/>
      <c r="V192" s="254"/>
      <c r="W192" s="254"/>
      <c r="X192" s="254"/>
      <c r="Y192" s="254"/>
      <c r="AC192" s="299" t="s">
        <v>722</v>
      </c>
      <c r="AD192" s="261">
        <v>100000</v>
      </c>
    </row>
    <row r="193" spans="2:30" s="228" customFormat="1" ht="18" customHeight="1">
      <c r="B193" s="633" t="s">
        <v>284</v>
      </c>
      <c r="C193" s="588" t="s">
        <v>417</v>
      </c>
      <c r="D193" s="427" t="s">
        <v>422</v>
      </c>
      <c r="E193" s="657">
        <f>'報告書入力'!$AK$169</f>
      </c>
      <c r="F193" s="657"/>
      <c r="G193" s="657"/>
      <c r="H193" s="657"/>
      <c r="I193" s="657"/>
      <c r="J193" s="657"/>
      <c r="K193" s="658"/>
      <c r="L193" s="254"/>
      <c r="M193" s="254"/>
      <c r="N193" s="253"/>
      <c r="O193" s="254"/>
      <c r="P193" s="254"/>
      <c r="Q193" s="254"/>
      <c r="R193" s="254"/>
      <c r="S193" s="254"/>
      <c r="T193" s="254"/>
      <c r="U193" s="260"/>
      <c r="V193" s="254"/>
      <c r="W193" s="254"/>
      <c r="X193" s="254"/>
      <c r="Y193" s="254"/>
      <c r="AC193" s="299" t="s">
        <v>723</v>
      </c>
      <c r="AD193" s="261">
        <v>95000</v>
      </c>
    </row>
    <row r="194" spans="2:25" s="228" customFormat="1" ht="18" customHeight="1">
      <c r="B194" s="633"/>
      <c r="C194" s="588"/>
      <c r="D194" s="427" t="s">
        <v>423</v>
      </c>
      <c r="E194" s="657">
        <f>'報告書入力'!$AK$170</f>
      </c>
      <c r="F194" s="657"/>
      <c r="G194" s="657"/>
      <c r="H194" s="657"/>
      <c r="I194" s="657"/>
      <c r="J194" s="657"/>
      <c r="K194" s="658"/>
      <c r="L194" s="253"/>
      <c r="M194" s="253"/>
      <c r="N194" s="253"/>
      <c r="O194" s="647"/>
      <c r="P194" s="648"/>
      <c r="Q194" s="648"/>
      <c r="R194" s="648"/>
      <c r="S194" s="648"/>
      <c r="T194" s="253"/>
      <c r="U194" s="253"/>
      <c r="V194" s="254"/>
      <c r="W194" s="254"/>
      <c r="X194" s="254"/>
      <c r="Y194" s="254"/>
    </row>
    <row r="195" spans="2:25" s="228" customFormat="1" ht="18" customHeight="1">
      <c r="B195" s="633"/>
      <c r="C195" s="588" t="s">
        <v>420</v>
      </c>
      <c r="D195" s="427" t="s">
        <v>422</v>
      </c>
      <c r="E195" s="657" t="str">
        <f>'報告書入力'!$AK$171</f>
        <v>領域aとbの壁量に偏りがありバランスが悪い</v>
      </c>
      <c r="F195" s="657"/>
      <c r="G195" s="657"/>
      <c r="H195" s="657"/>
      <c r="I195" s="657"/>
      <c r="J195" s="657"/>
      <c r="K195" s="658"/>
      <c r="L195" s="253"/>
      <c r="M195" s="246"/>
      <c r="N195" s="246"/>
      <c r="O195" s="605"/>
      <c r="P195" s="605"/>
      <c r="Q195" s="605"/>
      <c r="R195" s="605"/>
      <c r="S195" s="605"/>
      <c r="T195" s="672"/>
      <c r="U195" s="246"/>
      <c r="V195" s="254"/>
      <c r="W195" s="254"/>
      <c r="X195" s="254"/>
      <c r="Y195" s="254"/>
    </row>
    <row r="196" spans="2:30" s="228" customFormat="1" ht="18" customHeight="1">
      <c r="B196" s="633"/>
      <c r="C196" s="588"/>
      <c r="D196" s="427" t="s">
        <v>423</v>
      </c>
      <c r="E196" s="657" t="str">
        <f>'報告書入力'!$AK$172</f>
        <v>領域ｲとﾛの壁量に偏りがありバランスが悪い</v>
      </c>
      <c r="F196" s="657"/>
      <c r="G196" s="657"/>
      <c r="H196" s="657"/>
      <c r="I196" s="657"/>
      <c r="J196" s="657"/>
      <c r="K196" s="658"/>
      <c r="L196" s="253"/>
      <c r="M196" s="246"/>
      <c r="N196" s="246"/>
      <c r="O196" s="605"/>
      <c r="P196" s="605"/>
      <c r="Q196" s="605"/>
      <c r="R196" s="605"/>
      <c r="S196" s="605"/>
      <c r="T196" s="672"/>
      <c r="U196" s="246"/>
      <c r="V196" s="254"/>
      <c r="W196" s="254"/>
      <c r="X196" s="254"/>
      <c r="Y196" s="254"/>
      <c r="AC196" s="228">
        <f>+IF($I$183=1,AD188,IF($I$183&lt;6,AD189,IF($I$183&lt;8,AD190,IF($I$183&lt;10,AD191,IF($I$183&lt;15,AD192,IF($I$183&gt;=15,AD193,0))))))</f>
        <v>185000</v>
      </c>
      <c r="AD196" s="228">
        <f>ROUND(AC196*I183*1.1,-4)</f>
        <v>0</v>
      </c>
    </row>
    <row r="197" spans="2:25" s="228" customFormat="1" ht="18" customHeight="1">
      <c r="B197" s="633" t="s">
        <v>411</v>
      </c>
      <c r="C197" s="620" t="str">
        <f>+IF($D$47="Ⅱひび割れのある鉄筋コンクリート造の布基礎またはべた基礎","補強を行いましょう","　")</f>
        <v>　</v>
      </c>
      <c r="D197" s="620"/>
      <c r="E197" s="434" t="s">
        <v>426</v>
      </c>
      <c r="F197" s="435"/>
      <c r="G197" s="435"/>
      <c r="H197" s="435"/>
      <c r="I197" s="435"/>
      <c r="J197" s="435"/>
      <c r="K197" s="436"/>
      <c r="L197" s="253"/>
      <c r="M197" s="246"/>
      <c r="N197" s="246"/>
      <c r="O197" s="605"/>
      <c r="P197" s="605"/>
      <c r="Q197" s="605"/>
      <c r="R197" s="605"/>
      <c r="S197" s="605"/>
      <c r="T197" s="672"/>
      <c r="U197" s="246"/>
      <c r="V197" s="254"/>
      <c r="W197" s="254"/>
      <c r="X197" s="254"/>
      <c r="Y197" s="254"/>
    </row>
    <row r="198" spans="2:25" s="228" customFormat="1" ht="18" customHeight="1">
      <c r="B198" s="633"/>
      <c r="C198" s="620" t="str">
        <f>+IF($D$47="Ⅱ無筋コンクリート造の布基礎","補強が必要",IF($D$47="Ⅱ軽微なひび割れのある無筋コンクリート造の基礎","補強が必要",IF($D$47="Ⅲひび割れのある無筋コンクリート造の基礎","補強が必要","　")))</f>
        <v>　</v>
      </c>
      <c r="D198" s="620"/>
      <c r="E198" s="434" t="s">
        <v>428</v>
      </c>
      <c r="F198" s="435"/>
      <c r="G198" s="435"/>
      <c r="H198" s="435"/>
      <c r="I198" s="435"/>
      <c r="J198" s="435"/>
      <c r="K198" s="436"/>
      <c r="L198" s="253"/>
      <c r="M198" s="246"/>
      <c r="N198" s="246"/>
      <c r="O198" s="605"/>
      <c r="P198" s="605"/>
      <c r="Q198" s="605"/>
      <c r="R198" s="605"/>
      <c r="S198" s="605"/>
      <c r="T198" s="672"/>
      <c r="U198" s="246"/>
      <c r="V198" s="254"/>
      <c r="W198" s="254"/>
      <c r="X198" s="254"/>
      <c r="Y198" s="254"/>
    </row>
    <row r="199" spans="2:25" s="228" customFormat="1" ht="18" customHeight="1">
      <c r="B199" s="687"/>
      <c r="C199" s="683" t="str">
        <f>+IF($D$47="Ⅲその他の基礎（ブロック基礎など）","補強が必要","　")</f>
        <v>　</v>
      </c>
      <c r="D199" s="684"/>
      <c r="E199" s="437" t="s">
        <v>429</v>
      </c>
      <c r="F199" s="438"/>
      <c r="G199" s="438"/>
      <c r="H199" s="438"/>
      <c r="I199" s="438"/>
      <c r="J199" s="438"/>
      <c r="K199" s="439"/>
      <c r="L199" s="553"/>
      <c r="M199" s="553"/>
      <c r="N199" s="553"/>
      <c r="O199" s="553"/>
      <c r="P199" s="553"/>
      <c r="Q199" s="553"/>
      <c r="R199" s="553"/>
      <c r="S199" s="553"/>
      <c r="T199" s="553"/>
      <c r="U199" s="553"/>
      <c r="V199" s="254"/>
      <c r="W199" s="254"/>
      <c r="X199" s="254"/>
      <c r="Y199" s="254"/>
    </row>
    <row r="200" spans="2:28" s="228" customFormat="1" ht="18" customHeight="1" thickBot="1">
      <c r="B200" s="608"/>
      <c r="C200" s="688" t="str">
        <f>+IF($D$47="Ⅱ柱脚に足固めを設け鉄筋コンクリート底盤に柱脚または足固め等を緊結した玉石基礎","補強が必要",IF($D$47="Ⅲその他の玉石基礎","補強が必要","　"))</f>
        <v>　</v>
      </c>
      <c r="D200" s="688"/>
      <c r="E200" s="440" t="s">
        <v>430</v>
      </c>
      <c r="F200" s="441"/>
      <c r="G200" s="441"/>
      <c r="H200" s="441"/>
      <c r="I200" s="441"/>
      <c r="J200" s="441"/>
      <c r="K200" s="442"/>
      <c r="L200" s="553"/>
      <c r="M200" s="553"/>
      <c r="N200" s="553"/>
      <c r="O200" s="553"/>
      <c r="P200" s="553"/>
      <c r="Q200" s="553"/>
      <c r="R200" s="553"/>
      <c r="S200" s="553"/>
      <c r="T200" s="553"/>
      <c r="U200" s="553"/>
      <c r="V200" s="254"/>
      <c r="W200" s="254"/>
      <c r="X200" s="254"/>
      <c r="Y200" s="254"/>
      <c r="AB200"/>
    </row>
    <row r="201" spans="2:27" s="228" customFormat="1" ht="24" customHeight="1" thickBot="1">
      <c r="B201" s="423" t="s">
        <v>365</v>
      </c>
      <c r="L201" s="254"/>
      <c r="M201" s="254"/>
      <c r="N201" s="254"/>
      <c r="O201" s="254"/>
      <c r="P201" s="254"/>
      <c r="Q201" s="254"/>
      <c r="R201" s="254"/>
      <c r="S201" s="254"/>
      <c r="T201" s="254"/>
      <c r="U201" s="254"/>
      <c r="V201" s="254"/>
      <c r="W201" s="254"/>
      <c r="X201" s="254"/>
      <c r="Y201" s="254"/>
      <c r="Z201" s="254"/>
      <c r="AA201" s="254"/>
    </row>
    <row r="202" spans="2:11" s="228" customFormat="1" ht="12">
      <c r="B202" s="606" t="s">
        <v>431</v>
      </c>
      <c r="C202" s="607"/>
      <c r="D202" s="607"/>
      <c r="E202" s="607"/>
      <c r="F202" s="664">
        <f>$AD$196</f>
        <v>0</v>
      </c>
      <c r="G202" s="664"/>
      <c r="H202" s="665"/>
      <c r="I202" s="668" t="s">
        <v>432</v>
      </c>
      <c r="J202" s="653" t="str">
        <f>IF($F$202=0,"　",IF($G$187&lt;2,$F$202+200000,$F$202+500000))</f>
        <v>　</v>
      </c>
      <c r="K202" s="654"/>
    </row>
    <row r="203" spans="2:11" s="228" customFormat="1" ht="12.75" thickBot="1">
      <c r="B203" s="608"/>
      <c r="C203" s="609"/>
      <c r="D203" s="609"/>
      <c r="E203" s="609"/>
      <c r="F203" s="666"/>
      <c r="G203" s="666"/>
      <c r="H203" s="667"/>
      <c r="I203" s="669"/>
      <c r="J203" s="655"/>
      <c r="K203" s="656"/>
    </row>
    <row r="204" spans="1:7" s="228" customFormat="1" ht="24" customHeight="1" thickBot="1">
      <c r="A204" s="227"/>
      <c r="B204" s="423" t="s">
        <v>366</v>
      </c>
      <c r="C204" s="443"/>
      <c r="D204" s="443"/>
      <c r="E204" s="443"/>
      <c r="F204" s="443"/>
      <c r="G204" s="443"/>
    </row>
    <row r="205" spans="2:11" s="228" customFormat="1" ht="24.75" customHeight="1">
      <c r="B205" s="425" t="s">
        <v>433</v>
      </c>
      <c r="C205" s="621">
        <f>+$D$47</f>
        <v>0</v>
      </c>
      <c r="D205" s="622"/>
      <c r="E205" s="622"/>
      <c r="F205" s="622"/>
      <c r="G205" s="623"/>
      <c r="H205" s="624" t="s">
        <v>434</v>
      </c>
      <c r="I205" s="625"/>
      <c r="J205" s="607" t="s">
        <v>301</v>
      </c>
      <c r="K205" s="630"/>
    </row>
    <row r="206" spans="2:11" s="228" customFormat="1" ht="12" customHeight="1">
      <c r="B206" s="633" t="s">
        <v>435</v>
      </c>
      <c r="C206" s="634" t="str">
        <f>+IF($D$47="Ⅱひび割れのある鉄筋コンクリート造の布基礎またはべた基礎","エポキシ樹脂注入によるひび割れ補修",IF($D$47="Ⅱ無筋コンクリート造の布基礎","鉄筋コンクリート基礎の打ち増し補強",IF($D$47="Ⅱ軽微なひび割れのある無筋コンクリート造の基礎","鉄筋コンクリート基礎の打ち増し補強",IF($D$47="Ⅱ柱脚に足固めを設け鉄筋コンクリート底盤に柱脚または足固め等を緊結した玉石基礎","ベタ基礎補強",IF($D$47="Ⅲひび割れのある無筋コンクリート造の基礎","鉄筋コンクリート基礎の打ち増し補強",IF($D$47="Ⅲその他の玉石基礎","ベタ基礎補強",IF($D$47="Ⅲその他の基礎（ブロック基礎など）","鉄筋コンクリート基礎の新設・増設補強","必要なし")))))))</f>
        <v>必要なし</v>
      </c>
      <c r="D206" s="635"/>
      <c r="E206" s="635"/>
      <c r="F206" s="635"/>
      <c r="G206" s="636"/>
      <c r="H206" s="626" t="str">
        <f>+IF($D$47="Ⅱひび割れのある鉄筋コンクリート造の布基礎またはべた基礎","20,000円／一式",IF($D$47="Ⅱ無筋コンクリート造の布基礎","55,000円／ｍ",IF($D$47="Ⅱ軽微なひび割れのある無筋コンクリート造の基礎","55,000円／ｍ",IF($D$47="Ⅱ柱脚に足固めを設け鉄筋コンクリート底盤に柱脚または足固め等を緊結した玉石基礎","60,000円／㎡",IF($D$47="Ⅲひび割れのある無筋コンクリート造の基礎","80,000円／ｍ",IF($D$47="Ⅲその他の玉石基礎","60,000円／㎡",IF($D$47="Ⅲその他の基礎（ブロック基礎など）","80,000円／ｍ","－")))))))</f>
        <v>－</v>
      </c>
      <c r="I206" s="627"/>
      <c r="J206" s="616" t="s">
        <v>1</v>
      </c>
      <c r="K206" s="617"/>
    </row>
    <row r="207" spans="2:11" s="228" customFormat="1" ht="12.75" customHeight="1" thickBot="1">
      <c r="B207" s="608"/>
      <c r="C207" s="637"/>
      <c r="D207" s="638"/>
      <c r="E207" s="638"/>
      <c r="F207" s="638"/>
      <c r="G207" s="639"/>
      <c r="H207" s="628"/>
      <c r="I207" s="629"/>
      <c r="J207" s="618"/>
      <c r="K207" s="619"/>
    </row>
    <row r="208" spans="2:11" s="252" customFormat="1" ht="24" customHeight="1">
      <c r="B208" s="524" t="s">
        <v>367</v>
      </c>
      <c r="C208" s="525"/>
      <c r="D208" s="525"/>
      <c r="E208" s="525"/>
      <c r="F208" s="525"/>
      <c r="G208" s="525"/>
      <c r="H208" s="525"/>
      <c r="I208" s="525"/>
      <c r="J208" s="525"/>
      <c r="K208" s="525"/>
    </row>
    <row r="209" spans="2:21" s="252" customFormat="1" ht="19.5" customHeight="1">
      <c r="B209" s="632" t="s">
        <v>87</v>
      </c>
      <c r="C209" s="632"/>
      <c r="D209" s="632"/>
      <c r="E209" s="632"/>
      <c r="F209" s="632"/>
      <c r="G209" s="632"/>
      <c r="H209" s="632"/>
      <c r="I209" s="632"/>
      <c r="J209" s="632"/>
      <c r="K209" s="632"/>
      <c r="L209" s="640"/>
      <c r="M209" s="640"/>
      <c r="N209" s="640"/>
      <c r="O209" s="640"/>
      <c r="P209" s="640"/>
      <c r="Q209" s="640"/>
      <c r="R209" s="640"/>
      <c r="S209" s="640"/>
      <c r="T209" s="640"/>
      <c r="U209" s="640"/>
    </row>
    <row r="210" spans="2:21" s="252" customFormat="1" ht="19.5" customHeight="1">
      <c r="B210" s="632"/>
      <c r="C210" s="632"/>
      <c r="D210" s="632"/>
      <c r="E210" s="632"/>
      <c r="F210" s="632"/>
      <c r="G210" s="632"/>
      <c r="H210" s="632"/>
      <c r="I210" s="632"/>
      <c r="J210" s="632"/>
      <c r="K210" s="632"/>
      <c r="L210" s="640"/>
      <c r="M210" s="640"/>
      <c r="N210" s="640"/>
      <c r="O210" s="640"/>
      <c r="P210" s="640"/>
      <c r="Q210" s="640"/>
      <c r="R210" s="640"/>
      <c r="S210" s="640"/>
      <c r="T210" s="640"/>
      <c r="U210" s="640"/>
    </row>
    <row r="211" spans="2:21" s="252" customFormat="1" ht="19.5" customHeight="1">
      <c r="B211" s="632"/>
      <c r="C211" s="632"/>
      <c r="D211" s="632"/>
      <c r="E211" s="632"/>
      <c r="F211" s="632"/>
      <c r="G211" s="632"/>
      <c r="H211" s="632"/>
      <c r="I211" s="632"/>
      <c r="J211" s="632"/>
      <c r="K211" s="632"/>
      <c r="L211" s="631"/>
      <c r="M211" s="631"/>
      <c r="N211" s="631"/>
      <c r="O211" s="631"/>
      <c r="P211" s="631"/>
      <c r="Q211" s="631"/>
      <c r="R211" s="631"/>
      <c r="S211" s="631"/>
      <c r="T211" s="631"/>
      <c r="U211" s="631"/>
    </row>
    <row r="212" spans="2:21" s="252" customFormat="1" ht="19.5" customHeight="1">
      <c r="B212" s="632"/>
      <c r="C212" s="632"/>
      <c r="D212" s="632"/>
      <c r="E212" s="632"/>
      <c r="F212" s="632"/>
      <c r="G212" s="632"/>
      <c r="H212" s="632"/>
      <c r="I212" s="632"/>
      <c r="J212" s="632"/>
      <c r="K212" s="632"/>
      <c r="L212" s="614"/>
      <c r="M212" s="614"/>
      <c r="N212" s="614"/>
      <c r="O212" s="614"/>
      <c r="P212" s="614"/>
      <c r="Q212" s="614"/>
      <c r="R212" s="614"/>
      <c r="S212" s="614"/>
      <c r="T212" s="614"/>
      <c r="U212" s="614"/>
    </row>
    <row r="213" spans="2:21" s="252" customFormat="1" ht="19.5" customHeight="1">
      <c r="B213" s="632"/>
      <c r="C213" s="632"/>
      <c r="D213" s="632"/>
      <c r="E213" s="632"/>
      <c r="F213" s="632"/>
      <c r="G213" s="632"/>
      <c r="H213" s="632"/>
      <c r="I213" s="632"/>
      <c r="J213" s="632"/>
      <c r="K213" s="632"/>
      <c r="L213" s="615"/>
      <c r="M213" s="615"/>
      <c r="N213" s="615"/>
      <c r="O213" s="615"/>
      <c r="P213" s="615"/>
      <c r="Q213" s="615"/>
      <c r="R213" s="615"/>
      <c r="S213" s="615"/>
      <c r="T213" s="615"/>
      <c r="U213" s="615"/>
    </row>
    <row r="214" spans="2:21" s="252" customFormat="1" ht="19.5" customHeight="1">
      <c r="B214" s="632"/>
      <c r="C214" s="632"/>
      <c r="D214" s="632"/>
      <c r="E214" s="632"/>
      <c r="F214" s="632"/>
      <c r="G214" s="632"/>
      <c r="H214" s="632"/>
      <c r="I214" s="632"/>
      <c r="J214" s="632"/>
      <c r="K214" s="632"/>
      <c r="L214" s="642"/>
      <c r="M214" s="642"/>
      <c r="N214" s="642"/>
      <c r="O214" s="642"/>
      <c r="P214" s="642"/>
      <c r="Q214" s="642"/>
      <c r="R214" s="642"/>
      <c r="S214" s="642"/>
      <c r="T214" s="642"/>
      <c r="U214" s="642"/>
    </row>
    <row r="215" spans="2:21" s="252" customFormat="1" ht="19.5" customHeight="1">
      <c r="B215" s="632"/>
      <c r="C215" s="632"/>
      <c r="D215" s="632"/>
      <c r="E215" s="632"/>
      <c r="F215" s="632"/>
      <c r="G215" s="632"/>
      <c r="H215" s="632"/>
      <c r="I215" s="632"/>
      <c r="J215" s="632"/>
      <c r="K215" s="632"/>
      <c r="L215" s="642"/>
      <c r="M215" s="642"/>
      <c r="N215" s="642"/>
      <c r="O215" s="642"/>
      <c r="P215" s="642"/>
      <c r="Q215" s="642"/>
      <c r="R215" s="642"/>
      <c r="S215" s="642"/>
      <c r="T215" s="642"/>
      <c r="U215" s="642"/>
    </row>
    <row r="216" spans="2:30" s="252" customFormat="1" ht="19.5" customHeight="1">
      <c r="B216" s="632"/>
      <c r="C216" s="632"/>
      <c r="D216" s="632"/>
      <c r="E216" s="632"/>
      <c r="F216" s="632"/>
      <c r="G216" s="632"/>
      <c r="H216" s="632"/>
      <c r="I216" s="632"/>
      <c r="J216" s="632"/>
      <c r="K216" s="632"/>
      <c r="L216" s="644"/>
      <c r="M216" s="644"/>
      <c r="N216" s="644"/>
      <c r="O216" s="644"/>
      <c r="P216" s="644"/>
      <c r="Q216" s="644"/>
      <c r="R216" s="644"/>
      <c r="S216" s="644"/>
      <c r="T216" s="644"/>
      <c r="U216" s="644"/>
      <c r="AC216" s="228"/>
      <c r="AD216" s="228"/>
    </row>
    <row r="217" spans="2:21" s="252" customFormat="1" ht="19.5" customHeight="1">
      <c r="B217" s="632"/>
      <c r="C217" s="632"/>
      <c r="D217" s="632"/>
      <c r="E217" s="632"/>
      <c r="F217" s="632"/>
      <c r="G217" s="632"/>
      <c r="H217" s="632"/>
      <c r="I217" s="632"/>
      <c r="J217" s="632"/>
      <c r="K217" s="632"/>
      <c r="L217" s="643"/>
      <c r="M217" s="643"/>
      <c r="N217" s="643"/>
      <c r="O217" s="643"/>
      <c r="P217" s="643"/>
      <c r="Q217" s="643"/>
      <c r="R217" s="643"/>
      <c r="S217" s="643"/>
      <c r="T217" s="643"/>
      <c r="U217" s="643"/>
    </row>
    <row r="218" spans="2:21" s="252" customFormat="1" ht="15" customHeight="1">
      <c r="B218" s="632"/>
      <c r="C218" s="632"/>
      <c r="D218" s="632"/>
      <c r="E218" s="632"/>
      <c r="F218" s="632"/>
      <c r="G218" s="632"/>
      <c r="H218" s="632"/>
      <c r="I218" s="632"/>
      <c r="J218" s="632"/>
      <c r="K218" s="632"/>
      <c r="L218" s="247"/>
      <c r="M218" s="247"/>
      <c r="N218" s="247"/>
      <c r="O218" s="247"/>
      <c r="P218" s="247"/>
      <c r="Q218" s="247"/>
      <c r="R218" s="247"/>
      <c r="S218" s="247"/>
      <c r="T218" s="247"/>
      <c r="U218" s="247"/>
    </row>
    <row r="219" spans="2:21" s="252" customFormat="1" ht="15" customHeight="1">
      <c r="B219" s="632"/>
      <c r="C219" s="632"/>
      <c r="D219" s="632"/>
      <c r="E219" s="632"/>
      <c r="F219" s="632"/>
      <c r="G219" s="632"/>
      <c r="H219" s="632"/>
      <c r="I219" s="632"/>
      <c r="J219" s="632"/>
      <c r="K219" s="632"/>
      <c r="L219" s="247"/>
      <c r="M219" s="247"/>
      <c r="N219" s="247"/>
      <c r="O219" s="247"/>
      <c r="P219" s="247"/>
      <c r="Q219" s="247"/>
      <c r="R219" s="247"/>
      <c r="S219" s="247"/>
      <c r="T219" s="247"/>
      <c r="U219" s="247"/>
    </row>
    <row r="220" spans="9:13" s="228" customFormat="1" ht="19.5" customHeight="1">
      <c r="I220" s="59" t="s">
        <v>162</v>
      </c>
      <c r="J220" s="16">
        <f>'報告書入力'!$C$5</f>
        <v>0</v>
      </c>
      <c r="K220" s="13">
        <v>-5</v>
      </c>
      <c r="M220" s="262"/>
    </row>
    <row r="221" spans="2:13" s="228" customFormat="1" ht="15" customHeight="1" thickBot="1">
      <c r="B221" s="443" t="s">
        <v>368</v>
      </c>
      <c r="I221" s="59"/>
      <c r="J221" s="16"/>
      <c r="K221" s="13"/>
      <c r="M221" s="262"/>
    </row>
    <row r="222" spans="2:37" s="228" customFormat="1" ht="15" customHeight="1">
      <c r="B222" s="564" t="str">
        <f>IF('報告書入力'!$C$173=0,,'報告書入力'!$C$173&amp;CHAR(10)&amp;CHAR(10))&amp;IF('報告書入力'!$C$174=0,,'報告書入力'!$C$174&amp;CHAR(10)&amp;CHAR(10))&amp;IF('報告書入力'!$C$175=0,,'報告書入力'!$C$175&amp;CHAR(10)&amp;CHAR(10))&amp;IF('報告書入力'!$C$176=0,,'報告書入力'!$C$176&amp;CHAR(10)&amp;CHAR(10))&amp;IF('報告書入力'!$C$177=0,,'報告書入力'!$C$177&amp;CHAR(10)&amp;CHAR(10))&amp;'報告書入力'!$C$178</f>
        <v>・家具の転倒防止をお薦めします。　地震に対し安全な構造としてください。　　　　　　　　　　　　　　　</v>
      </c>
      <c r="C222" s="565"/>
      <c r="D222" s="565"/>
      <c r="E222" s="565"/>
      <c r="F222" s="565"/>
      <c r="G222" s="565"/>
      <c r="H222" s="565"/>
      <c r="I222" s="565"/>
      <c r="J222" s="565"/>
      <c r="K222" s="566"/>
      <c r="M222" s="263"/>
      <c r="AC222" s="641"/>
      <c r="AD222" s="641"/>
      <c r="AE222" s="641"/>
      <c r="AF222" s="641"/>
      <c r="AG222" s="641"/>
      <c r="AH222" s="641"/>
      <c r="AI222" s="641"/>
      <c r="AJ222" s="641"/>
      <c r="AK222" s="641"/>
    </row>
    <row r="223" spans="2:13" s="228" customFormat="1" ht="15" customHeight="1">
      <c r="B223" s="567"/>
      <c r="C223" s="568"/>
      <c r="D223" s="568"/>
      <c r="E223" s="568"/>
      <c r="F223" s="568"/>
      <c r="G223" s="568"/>
      <c r="H223" s="568"/>
      <c r="I223" s="568"/>
      <c r="J223" s="568"/>
      <c r="K223" s="569"/>
      <c r="M223" s="262"/>
    </row>
    <row r="224" spans="2:13" s="228" customFormat="1" ht="15" customHeight="1">
      <c r="B224" s="567"/>
      <c r="C224" s="568"/>
      <c r="D224" s="568"/>
      <c r="E224" s="568"/>
      <c r="F224" s="568"/>
      <c r="G224" s="568"/>
      <c r="H224" s="568"/>
      <c r="I224" s="568"/>
      <c r="J224" s="568"/>
      <c r="K224" s="569"/>
      <c r="M224" s="262"/>
    </row>
    <row r="225" spans="2:13" s="228" customFormat="1" ht="15" customHeight="1">
      <c r="B225" s="567"/>
      <c r="C225" s="568"/>
      <c r="D225" s="568"/>
      <c r="E225" s="568"/>
      <c r="F225" s="568"/>
      <c r="G225" s="568"/>
      <c r="H225" s="568"/>
      <c r="I225" s="568"/>
      <c r="J225" s="568"/>
      <c r="K225" s="569"/>
      <c r="M225" s="262"/>
    </row>
    <row r="226" spans="2:29" s="228" customFormat="1" ht="15" customHeight="1">
      <c r="B226" s="567"/>
      <c r="C226" s="568"/>
      <c r="D226" s="568"/>
      <c r="E226" s="568"/>
      <c r="F226" s="568"/>
      <c r="G226" s="568"/>
      <c r="H226" s="568"/>
      <c r="I226" s="568"/>
      <c r="J226" s="568"/>
      <c r="K226" s="569"/>
      <c r="M226" s="262"/>
      <c r="AC226" s="264"/>
    </row>
    <row r="227" spans="2:29" s="228" customFormat="1" ht="15" customHeight="1">
      <c r="B227" s="567"/>
      <c r="C227" s="568"/>
      <c r="D227" s="568"/>
      <c r="E227" s="568"/>
      <c r="F227" s="568"/>
      <c r="G227" s="568"/>
      <c r="H227" s="568"/>
      <c r="I227" s="568"/>
      <c r="J227" s="568"/>
      <c r="K227" s="569"/>
      <c r="L227" s="251"/>
      <c r="M227" s="262"/>
      <c r="AC227" s="264"/>
    </row>
    <row r="228" spans="2:29" s="252" customFormat="1" ht="15" customHeight="1">
      <c r="B228" s="567"/>
      <c r="C228" s="568"/>
      <c r="D228" s="568"/>
      <c r="E228" s="568"/>
      <c r="F228" s="568"/>
      <c r="G228" s="568"/>
      <c r="H228" s="568"/>
      <c r="I228" s="568"/>
      <c r="J228" s="568"/>
      <c r="K228" s="569"/>
      <c r="M228" s="265"/>
      <c r="AC228" s="264"/>
    </row>
    <row r="229" spans="2:29" s="252" customFormat="1" ht="15" customHeight="1">
      <c r="B229" s="567"/>
      <c r="C229" s="568"/>
      <c r="D229" s="568"/>
      <c r="E229" s="568"/>
      <c r="F229" s="568"/>
      <c r="G229" s="568"/>
      <c r="H229" s="568"/>
      <c r="I229" s="568"/>
      <c r="J229" s="568"/>
      <c r="K229" s="569"/>
      <c r="M229" s="265"/>
      <c r="AC229" s="264"/>
    </row>
    <row r="230" spans="2:11" s="252" customFormat="1" ht="15" customHeight="1">
      <c r="B230" s="567"/>
      <c r="C230" s="568"/>
      <c r="D230" s="568"/>
      <c r="E230" s="568"/>
      <c r="F230" s="568"/>
      <c r="G230" s="568"/>
      <c r="H230" s="568"/>
      <c r="I230" s="568"/>
      <c r="J230" s="568"/>
      <c r="K230" s="569"/>
    </row>
    <row r="231" spans="2:11" s="252" customFormat="1" ht="15" customHeight="1">
      <c r="B231" s="567"/>
      <c r="C231" s="568"/>
      <c r="D231" s="568"/>
      <c r="E231" s="568"/>
      <c r="F231" s="568"/>
      <c r="G231" s="568"/>
      <c r="H231" s="568"/>
      <c r="I231" s="568"/>
      <c r="J231" s="568"/>
      <c r="K231" s="569"/>
    </row>
    <row r="232" spans="2:11" s="252" customFormat="1" ht="15" customHeight="1" thickBot="1">
      <c r="B232" s="570"/>
      <c r="C232" s="571"/>
      <c r="D232" s="571"/>
      <c r="E232" s="571"/>
      <c r="F232" s="571"/>
      <c r="G232" s="571"/>
      <c r="H232" s="571"/>
      <c r="I232" s="571"/>
      <c r="J232" s="571"/>
      <c r="K232" s="572"/>
    </row>
    <row r="233" spans="2:29" s="228" customFormat="1" ht="13.5" customHeight="1">
      <c r="B233" s="266"/>
      <c r="C233" s="266"/>
      <c r="D233" s="267"/>
      <c r="E233" s="267"/>
      <c r="F233" s="267"/>
      <c r="G233" s="267"/>
      <c r="H233" s="267"/>
      <c r="I233" s="267"/>
      <c r="J233" s="267"/>
      <c r="K233" s="267"/>
      <c r="AC233" s="264"/>
    </row>
    <row r="234" spans="2:11" s="228" customFormat="1" ht="15" customHeight="1">
      <c r="B234" s="444" t="s">
        <v>369</v>
      </c>
      <c r="C234" s="443"/>
      <c r="D234" s="443"/>
      <c r="E234" s="443"/>
      <c r="F234" s="443"/>
      <c r="G234" s="443"/>
      <c r="H234" s="443"/>
      <c r="I234" s="443"/>
      <c r="J234" s="443"/>
      <c r="K234" s="443"/>
    </row>
    <row r="235" spans="2:11" s="251" customFormat="1" ht="15" customHeight="1">
      <c r="B235" s="563" t="s">
        <v>7</v>
      </c>
      <c r="C235" s="563"/>
      <c r="D235" s="563"/>
      <c r="E235" s="563"/>
      <c r="F235" s="563"/>
      <c r="G235" s="563"/>
      <c r="H235" s="563"/>
      <c r="I235" s="563"/>
      <c r="J235" s="563"/>
      <c r="K235" s="563"/>
    </row>
    <row r="236" spans="2:80" s="251" customFormat="1" ht="15" customHeight="1">
      <c r="B236" s="563"/>
      <c r="C236" s="563"/>
      <c r="D236" s="563"/>
      <c r="E236" s="563"/>
      <c r="F236" s="563"/>
      <c r="G236" s="563"/>
      <c r="H236" s="563"/>
      <c r="I236" s="563"/>
      <c r="J236" s="563"/>
      <c r="K236" s="563"/>
      <c r="CA236" s="251" t="s">
        <v>419</v>
      </c>
      <c r="CB236" s="259">
        <v>270000</v>
      </c>
    </row>
    <row r="237" spans="2:80" s="251" customFormat="1" ht="15" customHeight="1">
      <c r="B237" s="563"/>
      <c r="C237" s="563"/>
      <c r="D237" s="563"/>
      <c r="E237" s="563"/>
      <c r="F237" s="563"/>
      <c r="G237" s="563"/>
      <c r="H237" s="563"/>
      <c r="I237" s="563"/>
      <c r="J237" s="563"/>
      <c r="K237" s="563"/>
      <c r="CA237" s="251" t="s">
        <v>436</v>
      </c>
      <c r="CB237" s="259">
        <v>190000</v>
      </c>
    </row>
    <row r="238" spans="2:80" s="251" customFormat="1" ht="15" customHeight="1">
      <c r="B238" s="563"/>
      <c r="C238" s="563"/>
      <c r="D238" s="563"/>
      <c r="E238" s="563"/>
      <c r="F238" s="563"/>
      <c r="G238" s="563"/>
      <c r="H238" s="563"/>
      <c r="I238" s="563"/>
      <c r="J238" s="563"/>
      <c r="K238" s="563"/>
      <c r="CA238" s="251" t="s">
        <v>421</v>
      </c>
      <c r="CB238" s="259">
        <v>150000</v>
      </c>
    </row>
    <row r="239" spans="2:11" s="251" customFormat="1" ht="15" customHeight="1">
      <c r="B239" s="563"/>
      <c r="C239" s="563"/>
      <c r="D239" s="563"/>
      <c r="E239" s="563"/>
      <c r="F239" s="563"/>
      <c r="G239" s="563"/>
      <c r="H239" s="563"/>
      <c r="I239" s="563"/>
      <c r="J239" s="563"/>
      <c r="K239" s="563"/>
    </row>
    <row r="240" spans="2:11" s="251" customFormat="1" ht="15" customHeight="1">
      <c r="B240" s="563"/>
      <c r="C240" s="563"/>
      <c r="D240" s="563"/>
      <c r="E240" s="563"/>
      <c r="F240" s="563"/>
      <c r="G240" s="563"/>
      <c r="H240" s="563"/>
      <c r="I240" s="563"/>
      <c r="J240" s="563"/>
      <c r="K240" s="563"/>
    </row>
    <row r="241" spans="2:16" s="228" customFormat="1" ht="24.75" customHeight="1">
      <c r="B241" s="593" t="s">
        <v>801</v>
      </c>
      <c r="C241" s="593"/>
      <c r="D241" s="593"/>
      <c r="E241" s="593"/>
      <c r="F241" s="593"/>
      <c r="G241" s="593"/>
      <c r="H241" s="593"/>
      <c r="I241" s="593"/>
      <c r="J241" s="593"/>
      <c r="K241" s="593"/>
      <c r="P241" s="228">
        <f>+M241*N241*O241</f>
        <v>0</v>
      </c>
    </row>
    <row r="242" spans="2:29" s="228" customFormat="1" ht="19.5" customHeight="1">
      <c r="B242" s="593"/>
      <c r="C242" s="593"/>
      <c r="D242" s="593"/>
      <c r="E242" s="593"/>
      <c r="F242" s="593"/>
      <c r="G242" s="593"/>
      <c r="H242" s="593"/>
      <c r="I242" s="593"/>
      <c r="J242" s="593"/>
      <c r="K242" s="593"/>
      <c r="AC242" s="252"/>
    </row>
    <row r="243" spans="2:11" s="228" customFormat="1" ht="15" customHeight="1">
      <c r="B243" s="277"/>
      <c r="C243" s="277"/>
      <c r="D243" s="277"/>
      <c r="E243" s="277"/>
      <c r="F243" s="277"/>
      <c r="G243" s="277"/>
      <c r="H243" s="277"/>
      <c r="I243" s="277"/>
      <c r="J243" s="277"/>
      <c r="K243" s="277"/>
    </row>
    <row r="244" spans="2:11" s="228" customFormat="1" ht="15" customHeight="1" thickBot="1">
      <c r="B244" s="443" t="s">
        <v>370</v>
      </c>
      <c r="C244" s="443"/>
      <c r="D244" s="443"/>
      <c r="E244" s="443"/>
      <c r="F244" s="443"/>
      <c r="G244" s="443"/>
      <c r="H244" s="443"/>
      <c r="I244" s="443"/>
      <c r="J244" s="443"/>
      <c r="K244" s="443"/>
    </row>
    <row r="245" spans="2:29" s="228" customFormat="1" ht="15" customHeight="1">
      <c r="B245" s="594" t="s">
        <v>437</v>
      </c>
      <c r="C245" s="595"/>
      <c r="D245" s="595"/>
      <c r="E245" s="595"/>
      <c r="F245" s="596"/>
      <c r="G245" s="596"/>
      <c r="H245" s="596"/>
      <c r="I245" s="596"/>
      <c r="J245" s="596"/>
      <c r="K245" s="597"/>
      <c r="AC245" s="264"/>
    </row>
    <row r="246" spans="2:13" s="228" customFormat="1" ht="15" customHeight="1">
      <c r="B246" s="446" t="s">
        <v>438</v>
      </c>
      <c r="C246" s="598" t="s">
        <v>439</v>
      </c>
      <c r="D246" s="599"/>
      <c r="E246" s="599"/>
      <c r="F246" s="600"/>
      <c r="G246" s="600"/>
      <c r="H246" s="600"/>
      <c r="I246" s="600"/>
      <c r="J246" s="600"/>
      <c r="K246" s="601"/>
      <c r="M246" s="268"/>
    </row>
    <row r="247" spans="2:11" s="228" customFormat="1" ht="15" customHeight="1">
      <c r="B247" s="447" t="s">
        <v>802</v>
      </c>
      <c r="C247" s="448" t="s">
        <v>803</v>
      </c>
      <c r="D247" s="449"/>
      <c r="E247" s="449"/>
      <c r="F247" s="450"/>
      <c r="G247" s="450"/>
      <c r="H247" s="450"/>
      <c r="I247" s="450"/>
      <c r="J247" s="450"/>
      <c r="K247" s="451"/>
    </row>
    <row r="248" spans="2:29" s="228" customFormat="1" ht="15" customHeight="1">
      <c r="B248" s="452"/>
      <c r="C248" s="453" t="s">
        <v>601</v>
      </c>
      <c r="D248" s="454"/>
      <c r="E248" s="454"/>
      <c r="F248" s="455"/>
      <c r="G248" s="455"/>
      <c r="H248" s="455"/>
      <c r="I248" s="455"/>
      <c r="J248" s="455"/>
      <c r="K248" s="456"/>
      <c r="AC248" s="264"/>
    </row>
    <row r="249" spans="2:29" s="228" customFormat="1" ht="15" customHeight="1">
      <c r="B249" s="452"/>
      <c r="C249" s="457" t="s">
        <v>602</v>
      </c>
      <c r="D249" s="458"/>
      <c r="E249" s="458"/>
      <c r="F249" s="458"/>
      <c r="G249" s="458"/>
      <c r="H249" s="458"/>
      <c r="I249" s="458"/>
      <c r="J249" s="458"/>
      <c r="K249" s="456"/>
      <c r="AC249" s="264"/>
    </row>
    <row r="250" spans="2:29" s="228" customFormat="1" ht="15" customHeight="1">
      <c r="B250" s="452"/>
      <c r="C250" s="457" t="s">
        <v>603</v>
      </c>
      <c r="D250" s="455"/>
      <c r="E250" s="455"/>
      <c r="F250" s="455"/>
      <c r="G250" s="455"/>
      <c r="H250" s="455"/>
      <c r="I250" s="455"/>
      <c r="J250" s="455"/>
      <c r="K250" s="456"/>
      <c r="AC250" s="264"/>
    </row>
    <row r="251" spans="2:29" s="228" customFormat="1" ht="15" customHeight="1">
      <c r="B251" s="452"/>
      <c r="C251" s="457" t="s">
        <v>804</v>
      </c>
      <c r="D251" s="455"/>
      <c r="E251" s="455"/>
      <c r="F251" s="455"/>
      <c r="G251" s="455"/>
      <c r="H251" s="455"/>
      <c r="I251" s="455"/>
      <c r="J251" s="455"/>
      <c r="K251" s="456"/>
      <c r="AC251" s="264"/>
    </row>
    <row r="252" spans="2:11" s="228" customFormat="1" ht="15" customHeight="1">
      <c r="B252" s="452"/>
      <c r="C252" s="459" t="s">
        <v>805</v>
      </c>
      <c r="D252" s="455"/>
      <c r="E252" s="455"/>
      <c r="F252" s="455"/>
      <c r="G252" s="455"/>
      <c r="H252" s="455"/>
      <c r="I252" s="455"/>
      <c r="J252" s="455"/>
      <c r="K252" s="456"/>
    </row>
    <row r="253" spans="2:11" s="228" customFormat="1" ht="15" customHeight="1" thickBot="1">
      <c r="B253" s="460"/>
      <c r="C253" s="461" t="s">
        <v>604</v>
      </c>
      <c r="D253" s="455"/>
      <c r="E253" s="455"/>
      <c r="F253" s="455"/>
      <c r="G253" s="455"/>
      <c r="H253" s="455"/>
      <c r="I253" s="455"/>
      <c r="J253" s="455"/>
      <c r="K253" s="462"/>
    </row>
    <row r="254" spans="2:11" s="228" customFormat="1" ht="19.5" customHeight="1">
      <c r="B254" s="463" t="s">
        <v>207</v>
      </c>
      <c r="C254" s="463"/>
      <c r="D254" s="463"/>
      <c r="E254" s="463"/>
      <c r="F254" s="463"/>
      <c r="G254" s="463"/>
      <c r="H254" s="463"/>
      <c r="I254" s="463"/>
      <c r="J254" s="463"/>
      <c r="K254" s="463"/>
    </row>
    <row r="255" spans="2:80" s="228" customFormat="1" ht="19.5" customHeight="1">
      <c r="B255" s="269"/>
      <c r="C255" s="269"/>
      <c r="D255" s="269"/>
      <c r="E255" s="269"/>
      <c r="F255" s="269"/>
      <c r="G255" s="269"/>
      <c r="H255" s="269"/>
      <c r="I255" s="269"/>
      <c r="J255" s="269"/>
      <c r="K255" s="269"/>
      <c r="CA255" s="228" t="s">
        <v>424</v>
      </c>
      <c r="CB255" s="261">
        <v>100000</v>
      </c>
    </row>
    <row r="256" spans="2:80" s="228" customFormat="1" ht="19.5" customHeight="1" thickBot="1">
      <c r="B256" s="464" t="s">
        <v>330</v>
      </c>
      <c r="C256" s="465"/>
      <c r="D256" s="465"/>
      <c r="E256" s="465"/>
      <c r="F256" s="465"/>
      <c r="G256" s="465"/>
      <c r="H256" s="465"/>
      <c r="I256" s="465"/>
      <c r="J256" s="465"/>
      <c r="K256" s="465"/>
      <c r="CA256" s="228" t="s">
        <v>425</v>
      </c>
      <c r="CB256" s="261">
        <v>95000</v>
      </c>
    </row>
    <row r="257" spans="2:80" s="228" customFormat="1" ht="19.5" customHeight="1">
      <c r="B257" s="466" t="s">
        <v>331</v>
      </c>
      <c r="C257" s="602">
        <f>'診断員ﾃﾞｰﾀ入力'!$B$4</f>
        <v>0</v>
      </c>
      <c r="D257" s="603"/>
      <c r="E257" s="603"/>
      <c r="F257" s="603"/>
      <c r="G257" s="604"/>
      <c r="H257" s="467" t="s">
        <v>440</v>
      </c>
      <c r="I257" s="591">
        <f>'診断員ﾃﾞｰﾀ入力'!$B$5</f>
        <v>0</v>
      </c>
      <c r="J257" s="591"/>
      <c r="K257" s="592"/>
      <c r="CA257" s="228" t="s">
        <v>427</v>
      </c>
      <c r="CB257" s="261">
        <v>90000</v>
      </c>
    </row>
    <row r="258" spans="2:80" s="228" customFormat="1" ht="19.5" customHeight="1">
      <c r="B258" s="905" t="s">
        <v>332</v>
      </c>
      <c r="C258" s="907">
        <f>'診断員ﾃﾞｰﾀ入力'!$B$6</f>
        <v>0</v>
      </c>
      <c r="D258" s="908"/>
      <c r="E258" s="908"/>
      <c r="F258" s="908"/>
      <c r="G258" s="909"/>
      <c r="H258" s="468" t="s">
        <v>441</v>
      </c>
      <c r="I258" s="913">
        <f>'診断員ﾃﾞｰﾀ入力'!$B$2</f>
        <v>0</v>
      </c>
      <c r="J258" s="914"/>
      <c r="K258" s="915"/>
      <c r="CB258" s="284"/>
    </row>
    <row r="259" spans="2:11" ht="19.5" customHeight="1" thickBot="1">
      <c r="B259" s="906"/>
      <c r="C259" s="910"/>
      <c r="D259" s="911"/>
      <c r="E259" s="911"/>
      <c r="F259" s="911"/>
      <c r="G259" s="912"/>
      <c r="H259" s="469" t="s">
        <v>442</v>
      </c>
      <c r="I259" s="916">
        <f>'診断員ﾃﾞｰﾀ入力'!$B$7</f>
        <v>0</v>
      </c>
      <c r="J259" s="916"/>
      <c r="K259" s="917"/>
    </row>
    <row r="260" spans="2:11" ht="15" customHeight="1">
      <c r="B260" s="470"/>
      <c r="C260" s="471"/>
      <c r="D260" s="471"/>
      <c r="E260" s="471"/>
      <c r="F260" s="471"/>
      <c r="G260" s="471"/>
      <c r="H260" s="470"/>
      <c r="I260" s="471"/>
      <c r="J260" s="471"/>
      <c r="K260" s="471"/>
    </row>
    <row r="261" spans="2:11" ht="15" customHeight="1" thickBot="1">
      <c r="B261" s="41" t="s">
        <v>223</v>
      </c>
      <c r="C261" s="41"/>
      <c r="D261" s="41"/>
      <c r="E261" s="41"/>
      <c r="F261" s="41"/>
      <c r="G261" s="41"/>
      <c r="H261" s="41"/>
      <c r="I261" s="41"/>
      <c r="J261" s="41"/>
      <c r="K261" s="41"/>
    </row>
    <row r="262" spans="2:11" ht="15" customHeight="1">
      <c r="B262" s="918" t="s">
        <v>622</v>
      </c>
      <c r="C262" s="919"/>
      <c r="D262" s="919"/>
      <c r="E262" s="919"/>
      <c r="F262" s="919"/>
      <c r="G262" s="919"/>
      <c r="H262" s="919"/>
      <c r="I262" s="919"/>
      <c r="J262" s="919"/>
      <c r="K262" s="920"/>
    </row>
    <row r="263" spans="2:11" ht="15" customHeight="1">
      <c r="B263" s="472" t="s">
        <v>623</v>
      </c>
      <c r="C263" s="473"/>
      <c r="D263" s="473"/>
      <c r="E263" s="473"/>
      <c r="F263" s="473"/>
      <c r="G263" s="473"/>
      <c r="H263" s="473"/>
      <c r="I263" s="473"/>
      <c r="J263" s="473"/>
      <c r="K263" s="474"/>
    </row>
    <row r="264" spans="2:11" ht="15" customHeight="1">
      <c r="B264" s="472" t="s">
        <v>624</v>
      </c>
      <c r="C264" s="473"/>
      <c r="D264" s="473"/>
      <c r="E264" s="473"/>
      <c r="F264" s="473"/>
      <c r="G264" s="473"/>
      <c r="H264" s="473"/>
      <c r="I264" s="473"/>
      <c r="J264" s="473"/>
      <c r="K264" s="474"/>
    </row>
    <row r="265" spans="2:11" ht="30" customHeight="1" thickBot="1">
      <c r="B265" s="902" t="s">
        <v>625</v>
      </c>
      <c r="C265" s="903"/>
      <c r="D265" s="903"/>
      <c r="E265" s="903"/>
      <c r="F265" s="903"/>
      <c r="G265" s="903"/>
      <c r="H265" s="903"/>
      <c r="I265" s="903"/>
      <c r="J265" s="903"/>
      <c r="K265" s="904"/>
    </row>
    <row r="268" ht="12" customHeight="1"/>
    <row r="269" ht="12" customHeight="1"/>
    <row r="276" ht="7.5" customHeight="1"/>
    <row r="282" ht="12" customHeight="1"/>
    <row r="290" ht="12" customHeight="1"/>
    <row r="291" ht="7.5" customHeight="1"/>
    <row r="293" ht="7.5" customHeight="1"/>
    <row r="298" ht="7.5"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2" ht="12" customHeight="1"/>
    <row r="313" ht="12" customHeight="1"/>
    <row r="314" ht="12" customHeight="1"/>
    <row r="315" ht="12" customHeight="1"/>
    <row r="316" ht="12" customHeight="1"/>
    <row r="317" ht="12" customHeight="1"/>
    <row r="318" ht="12" customHeight="1"/>
    <row r="320" ht="12" customHeight="1"/>
    <row r="321" ht="12" customHeight="1"/>
    <row r="322" ht="12" customHeight="1"/>
    <row r="323" ht="5.25" customHeight="1"/>
    <row r="325" ht="18" customHeight="1"/>
    <row r="330" ht="5.25" customHeight="1"/>
  </sheetData>
  <sheetProtection formatCells="0" formatColumns="0" formatRows="0" insertColumns="0" insertRows="0" insertHyperlinks="0" deleteColumns="0" deleteRows="0" sort="0" autoFilter="0" pivotTables="0"/>
  <mergeCells count="340">
    <mergeCell ref="F112:K112"/>
    <mergeCell ref="C113:D113"/>
    <mergeCell ref="F115:K115"/>
    <mergeCell ref="B130:D130"/>
    <mergeCell ref="E124:H124"/>
    <mergeCell ref="F113:K113"/>
    <mergeCell ref="E114:E115"/>
    <mergeCell ref="F116:K116"/>
    <mergeCell ref="B124:D124"/>
    <mergeCell ref="C116:D116"/>
    <mergeCell ref="B176:E177"/>
    <mergeCell ref="B138:K138"/>
    <mergeCell ref="I129:K129"/>
    <mergeCell ref="I124:K124"/>
    <mergeCell ref="I125:K125"/>
    <mergeCell ref="B149:C149"/>
    <mergeCell ref="D143:G143"/>
    <mergeCell ref="I130:K130"/>
    <mergeCell ref="B134:D135"/>
    <mergeCell ref="E135:K135"/>
    <mergeCell ref="C118:D118"/>
    <mergeCell ref="F117:K117"/>
    <mergeCell ref="F114:K114"/>
    <mergeCell ref="F118:K118"/>
    <mergeCell ref="B265:K265"/>
    <mergeCell ref="B258:B259"/>
    <mergeCell ref="C258:G259"/>
    <mergeCell ref="I258:K258"/>
    <mergeCell ref="I259:K259"/>
    <mergeCell ref="B262:K262"/>
    <mergeCell ref="E144:G144"/>
    <mergeCell ref="E145:F145"/>
    <mergeCell ref="E149:F149"/>
    <mergeCell ref="B146:C146"/>
    <mergeCell ref="F111:K111"/>
    <mergeCell ref="B125:D126"/>
    <mergeCell ref="E125:H126"/>
    <mergeCell ref="I126:K126"/>
    <mergeCell ref="B114:B115"/>
    <mergeCell ref="B111:D111"/>
    <mergeCell ref="B148:C148"/>
    <mergeCell ref="B147:C147"/>
    <mergeCell ref="E129:H129"/>
    <mergeCell ref="B133:D133"/>
    <mergeCell ref="E134:K134"/>
    <mergeCell ref="H143:K149"/>
    <mergeCell ref="B140:K140"/>
    <mergeCell ref="B139:K139"/>
    <mergeCell ref="E146:F146"/>
    <mergeCell ref="B143:C145"/>
    <mergeCell ref="C105:D105"/>
    <mergeCell ref="C106:D106"/>
    <mergeCell ref="C115:D115"/>
    <mergeCell ref="C103:D103"/>
    <mergeCell ref="A103:B106"/>
    <mergeCell ref="E148:F148"/>
    <mergeCell ref="E147:F147"/>
    <mergeCell ref="E130:H130"/>
    <mergeCell ref="C114:D114"/>
    <mergeCell ref="C117:D117"/>
    <mergeCell ref="A116:A118"/>
    <mergeCell ref="A101:B102"/>
    <mergeCell ref="B116:B117"/>
    <mergeCell ref="B129:D129"/>
    <mergeCell ref="C104:D104"/>
    <mergeCell ref="B112:D112"/>
    <mergeCell ref="A108:A112"/>
    <mergeCell ref="B108:B110"/>
    <mergeCell ref="A113:A115"/>
    <mergeCell ref="C102:D102"/>
    <mergeCell ref="B69:D69"/>
    <mergeCell ref="C94:I94"/>
    <mergeCell ref="A99:B100"/>
    <mergeCell ref="F100:K100"/>
    <mergeCell ref="A98:B98"/>
    <mergeCell ref="F98:K98"/>
    <mergeCell ref="C99:D99"/>
    <mergeCell ref="A97:K97"/>
    <mergeCell ref="D61:K61"/>
    <mergeCell ref="J95:K95"/>
    <mergeCell ref="E99:E100"/>
    <mergeCell ref="F104:K104"/>
    <mergeCell ref="C101:D101"/>
    <mergeCell ref="E101:E102"/>
    <mergeCell ref="E103:E106"/>
    <mergeCell ref="F106:K106"/>
    <mergeCell ref="F105:K105"/>
    <mergeCell ref="F101:K101"/>
    <mergeCell ref="A57:A60"/>
    <mergeCell ref="E57:G57"/>
    <mergeCell ref="E58:G58"/>
    <mergeCell ref="D42:K42"/>
    <mergeCell ref="D47:K47"/>
    <mergeCell ref="D48:J48"/>
    <mergeCell ref="D43:K43"/>
    <mergeCell ref="I59:K59"/>
    <mergeCell ref="I60:K60"/>
    <mergeCell ref="I18:K18"/>
    <mergeCell ref="H4:I4"/>
    <mergeCell ref="F8:I8"/>
    <mergeCell ref="A27:B27"/>
    <mergeCell ref="A45:A46"/>
    <mergeCell ref="J66:K66"/>
    <mergeCell ref="D66:F66"/>
    <mergeCell ref="J49:K49"/>
    <mergeCell ref="D65:F65"/>
    <mergeCell ref="E49:H49"/>
    <mergeCell ref="G10:I10"/>
    <mergeCell ref="G11:I11"/>
    <mergeCell ref="I14:J14"/>
    <mergeCell ref="I15:J15"/>
    <mergeCell ref="J4:K4"/>
    <mergeCell ref="I16:K17"/>
    <mergeCell ref="H20:J20"/>
    <mergeCell ref="H22:I23"/>
    <mergeCell ref="J22:J23"/>
    <mergeCell ref="J27:K27"/>
    <mergeCell ref="H27:I27"/>
    <mergeCell ref="H21:I21"/>
    <mergeCell ref="J94:K94"/>
    <mergeCell ref="D95:I95"/>
    <mergeCell ref="C73:D73"/>
    <mergeCell ref="C74:D74"/>
    <mergeCell ref="J64:K64"/>
    <mergeCell ref="A65:C65"/>
    <mergeCell ref="A66:C66"/>
    <mergeCell ref="D64:F64"/>
    <mergeCell ref="J83:K83"/>
    <mergeCell ref="C81:I81"/>
    <mergeCell ref="Q107:Q108"/>
    <mergeCell ref="Q109:Q110"/>
    <mergeCell ref="C108:D108"/>
    <mergeCell ref="C109:D109"/>
    <mergeCell ref="C110:D110"/>
    <mergeCell ref="F110:K110"/>
    <mergeCell ref="E108:E110"/>
    <mergeCell ref="A107:D107"/>
    <mergeCell ref="F107:K107"/>
    <mergeCell ref="O90:O91"/>
    <mergeCell ref="J90:K90"/>
    <mergeCell ref="J91:K91"/>
    <mergeCell ref="J92:K92"/>
    <mergeCell ref="C93:I93"/>
    <mergeCell ref="C90:I90"/>
    <mergeCell ref="J93:K93"/>
    <mergeCell ref="F88:I88"/>
    <mergeCell ref="C87:C89"/>
    <mergeCell ref="F87:I87"/>
    <mergeCell ref="J88:K88"/>
    <mergeCell ref="D82:I82"/>
    <mergeCell ref="F109:K109"/>
    <mergeCell ref="F108:K108"/>
    <mergeCell ref="F102:K102"/>
    <mergeCell ref="C100:D100"/>
    <mergeCell ref="C98:D98"/>
    <mergeCell ref="P81:Q81"/>
    <mergeCell ref="P87:Q87"/>
    <mergeCell ref="Q102:Q103"/>
    <mergeCell ref="P92:Q92"/>
    <mergeCell ref="O82:O83"/>
    <mergeCell ref="P88:Q88"/>
    <mergeCell ref="P84:Q84"/>
    <mergeCell ref="P90:Q91"/>
    <mergeCell ref="P86:Q86"/>
    <mergeCell ref="P85:Q85"/>
    <mergeCell ref="F103:K103"/>
    <mergeCell ref="D84:I84"/>
    <mergeCell ref="J82:K82"/>
    <mergeCell ref="P89:Q89"/>
    <mergeCell ref="P82:Q83"/>
    <mergeCell ref="F89:I89"/>
    <mergeCell ref="J87:K87"/>
    <mergeCell ref="J89:K89"/>
    <mergeCell ref="J86:K86"/>
    <mergeCell ref="E87:E89"/>
    <mergeCell ref="P79:Q79"/>
    <mergeCell ref="A79:K79"/>
    <mergeCell ref="A75:B77"/>
    <mergeCell ref="C80:I80"/>
    <mergeCell ref="C75:D75"/>
    <mergeCell ref="C76:D76"/>
    <mergeCell ref="C77:D77"/>
    <mergeCell ref="P78:Q78"/>
    <mergeCell ref="P80:Q80"/>
    <mergeCell ref="B71:B74"/>
    <mergeCell ref="B85:B86"/>
    <mergeCell ref="A80:B80"/>
    <mergeCell ref="D83:I83"/>
    <mergeCell ref="J85:K85"/>
    <mergeCell ref="A82:A89"/>
    <mergeCell ref="J80:K80"/>
    <mergeCell ref="A81:B81"/>
    <mergeCell ref="C82:C84"/>
    <mergeCell ref="J84:K84"/>
    <mergeCell ref="J81:K81"/>
    <mergeCell ref="C72:D72"/>
    <mergeCell ref="I57:K57"/>
    <mergeCell ref="E59:G59"/>
    <mergeCell ref="I58:K58"/>
    <mergeCell ref="A63:K63"/>
    <mergeCell ref="B70:D70"/>
    <mergeCell ref="A68:K68"/>
    <mergeCell ref="A69:A74"/>
    <mergeCell ref="J65:K65"/>
    <mergeCell ref="D27:G27"/>
    <mergeCell ref="D28:K28"/>
    <mergeCell ref="D29:G29"/>
    <mergeCell ref="D30:G30"/>
    <mergeCell ref="H29:I29"/>
    <mergeCell ref="A64:C64"/>
    <mergeCell ref="E60:G60"/>
    <mergeCell ref="H35:I35"/>
    <mergeCell ref="D41:G41"/>
    <mergeCell ref="D31:G31"/>
    <mergeCell ref="A31:B31"/>
    <mergeCell ref="B34:J34"/>
    <mergeCell ref="H30:I30"/>
    <mergeCell ref="B44:C44"/>
    <mergeCell ref="A28:B28"/>
    <mergeCell ref="A29:B29"/>
    <mergeCell ref="A30:B30"/>
    <mergeCell ref="H31:I31"/>
    <mergeCell ref="H36:I36"/>
    <mergeCell ref="A40:K40"/>
    <mergeCell ref="B46:C46"/>
    <mergeCell ref="D45:K45"/>
    <mergeCell ref="B43:C43"/>
    <mergeCell ref="J41:K41"/>
    <mergeCell ref="H41:I41"/>
    <mergeCell ref="D44:K44"/>
    <mergeCell ref="D46:K46"/>
    <mergeCell ref="D91:I91"/>
    <mergeCell ref="D92:I92"/>
    <mergeCell ref="C91:C92"/>
    <mergeCell ref="A92:B92"/>
    <mergeCell ref="A95:B95"/>
    <mergeCell ref="A90:B90"/>
    <mergeCell ref="A91:B91"/>
    <mergeCell ref="A93:A94"/>
    <mergeCell ref="F99:K99"/>
    <mergeCell ref="F176:J177"/>
    <mergeCell ref="B178:K179"/>
    <mergeCell ref="B187:B188"/>
    <mergeCell ref="G187:G190"/>
    <mergeCell ref="H187:I190"/>
    <mergeCell ref="B189:B190"/>
    <mergeCell ref="C182:D182"/>
    <mergeCell ref="I181:I182"/>
    <mergeCell ref="J186:K186"/>
    <mergeCell ref="C199:D199"/>
    <mergeCell ref="C185:D185"/>
    <mergeCell ref="B181:F181"/>
    <mergeCell ref="C197:D197"/>
    <mergeCell ref="B197:B200"/>
    <mergeCell ref="C200:D200"/>
    <mergeCell ref="G181:H181"/>
    <mergeCell ref="B184:K184"/>
    <mergeCell ref="C193:C194"/>
    <mergeCell ref="B193:B196"/>
    <mergeCell ref="E194:K194"/>
    <mergeCell ref="C188:D188"/>
    <mergeCell ref="J187:K188"/>
    <mergeCell ref="C195:C196"/>
    <mergeCell ref="E183:F183"/>
    <mergeCell ref="C192:D192"/>
    <mergeCell ref="C190:D190"/>
    <mergeCell ref="C183:D183"/>
    <mergeCell ref="O187:P187"/>
    <mergeCell ref="L188:M188"/>
    <mergeCell ref="L187:M187"/>
    <mergeCell ref="E188:F188"/>
    <mergeCell ref="E187:F187"/>
    <mergeCell ref="T195:T198"/>
    <mergeCell ref="O197:S197"/>
    <mergeCell ref="R183:T183"/>
    <mergeCell ref="O184:Q184"/>
    <mergeCell ref="S184:T184"/>
    <mergeCell ref="T186:T189"/>
    <mergeCell ref="E195:K195"/>
    <mergeCell ref="O195:S195"/>
    <mergeCell ref="E192:K192"/>
    <mergeCell ref="E189:F189"/>
    <mergeCell ref="L186:M186"/>
    <mergeCell ref="F202:H203"/>
    <mergeCell ref="I202:I203"/>
    <mergeCell ref="E190:F190"/>
    <mergeCell ref="H186:I186"/>
    <mergeCell ref="L199:U200"/>
    <mergeCell ref="J183:K183"/>
    <mergeCell ref="O185:P185"/>
    <mergeCell ref="L183:M185"/>
    <mergeCell ref="N183:Q183"/>
    <mergeCell ref="O188:P188"/>
    <mergeCell ref="J202:K203"/>
    <mergeCell ref="O189:P189"/>
    <mergeCell ref="E193:K193"/>
    <mergeCell ref="E196:K196"/>
    <mergeCell ref="O198:S198"/>
    <mergeCell ref="U186:U189"/>
    <mergeCell ref="O186:P186"/>
    <mergeCell ref="L189:M189"/>
    <mergeCell ref="O194:S194"/>
    <mergeCell ref="Q186:Q189"/>
    <mergeCell ref="U183:U185"/>
    <mergeCell ref="L209:U210"/>
    <mergeCell ref="AC222:AK222"/>
    <mergeCell ref="L214:U214"/>
    <mergeCell ref="L215:U215"/>
    <mergeCell ref="L217:U217"/>
    <mergeCell ref="L216:U216"/>
    <mergeCell ref="J189:K190"/>
    <mergeCell ref="L212:U213"/>
    <mergeCell ref="J206:K207"/>
    <mergeCell ref="C198:D198"/>
    <mergeCell ref="C205:G205"/>
    <mergeCell ref="H205:I205"/>
    <mergeCell ref="C189:D189"/>
    <mergeCell ref="H206:I207"/>
    <mergeCell ref="J205:K205"/>
    <mergeCell ref="L211:U211"/>
    <mergeCell ref="I257:K257"/>
    <mergeCell ref="B241:K242"/>
    <mergeCell ref="B245:K245"/>
    <mergeCell ref="C246:K246"/>
    <mergeCell ref="C257:G257"/>
    <mergeCell ref="O196:S196"/>
    <mergeCell ref="B202:E203"/>
    <mergeCell ref="B209:K219"/>
    <mergeCell ref="B206:B207"/>
    <mergeCell ref="C206:G207"/>
    <mergeCell ref="B235:K240"/>
    <mergeCell ref="B222:K232"/>
    <mergeCell ref="C71:D71"/>
    <mergeCell ref="E186:F186"/>
    <mergeCell ref="C187:D187"/>
    <mergeCell ref="E185:K185"/>
    <mergeCell ref="G146:G149"/>
    <mergeCell ref="J181:K182"/>
    <mergeCell ref="E182:F182"/>
    <mergeCell ref="C186:D186"/>
  </mergeCells>
  <printOptions horizontalCentered="1"/>
  <pageMargins left="0.5905511811023623" right="0.5905511811023623" top="0.6692913385826772" bottom="0.5905511811023623" header="0.5118110236220472" footer="0.5118110236220472"/>
  <pageSetup blackAndWhite="1" horizontalDpi="600" verticalDpi="600" orientation="portrait" paperSize="9" scale="99" r:id="rId2"/>
  <rowBreaks count="5" manualBreakCount="5">
    <brk id="24" max="255" man="1"/>
    <brk id="77" max="255" man="1"/>
    <brk id="118" max="255" man="1"/>
    <brk id="174" max="10" man="1"/>
    <brk id="219" max="10" man="1"/>
  </rowBreaks>
  <drawing r:id="rId1"/>
</worksheet>
</file>

<file path=xl/worksheets/sheet4.xml><?xml version="1.0" encoding="utf-8"?>
<worksheet xmlns="http://schemas.openxmlformats.org/spreadsheetml/2006/main" xmlns:r="http://schemas.openxmlformats.org/officeDocument/2006/relationships">
  <dimension ref="A1:CB326"/>
  <sheetViews>
    <sheetView showGridLines="0" showRowColHeaders="0" showZeros="0" showOutlineSymbols="0" view="pageBreakPreview" zoomScaleSheetLayoutView="100" zoomScalePageLayoutView="0" workbookViewId="0" topLeftCell="A1">
      <selection activeCell="K6" sqref="K6"/>
    </sheetView>
  </sheetViews>
  <sheetFormatPr defaultColWidth="9.00390625" defaultRowHeight="13.5"/>
  <cols>
    <col min="1" max="1" width="4.00390625" style="1" customWidth="1"/>
    <col min="2" max="2" width="11.375" style="1" customWidth="1"/>
    <col min="3" max="3" width="4.375" style="1" customWidth="1"/>
    <col min="4" max="4" width="9.625" style="1" customWidth="1"/>
    <col min="5" max="6" width="4.625" style="1" customWidth="1"/>
    <col min="7" max="8" width="8.625" style="1" customWidth="1"/>
    <col min="9" max="10" width="9.625" style="1" customWidth="1"/>
    <col min="11" max="11" width="11.625" style="1" customWidth="1"/>
    <col min="12" max="12" width="12.625" style="1" customWidth="1"/>
    <col min="13" max="16384" width="9.00390625" style="1" customWidth="1"/>
  </cols>
  <sheetData>
    <row r="1" spans="2:11" ht="25.5" customHeight="1">
      <c r="B1" s="41"/>
      <c r="K1" s="46" t="s">
        <v>130</v>
      </c>
    </row>
    <row r="2" ht="25.5" customHeight="1">
      <c r="H2" s="332" t="s">
        <v>795</v>
      </c>
    </row>
    <row r="3" ht="25.5" customHeight="1" thickBot="1"/>
    <row r="4" spans="8:12" ht="25.5" customHeight="1" thickBot="1">
      <c r="H4" s="828" t="s">
        <v>131</v>
      </c>
      <c r="I4" s="829"/>
      <c r="J4" s="823">
        <f>'報告書入力'!$C$5</f>
        <v>0</v>
      </c>
      <c r="K4" s="824"/>
      <c r="L4" s="238" t="s">
        <v>386</v>
      </c>
    </row>
    <row r="5" spans="6:12" ht="137.25" customHeight="1">
      <c r="F5" s="47"/>
      <c r="H5" s="39"/>
      <c r="I5" s="39"/>
      <c r="J5" s="18"/>
      <c r="L5" s="234" t="s">
        <v>374</v>
      </c>
    </row>
    <row r="6" spans="4:10" ht="24" customHeight="1">
      <c r="D6" s="48" t="s">
        <v>132</v>
      </c>
      <c r="H6" s="39"/>
      <c r="I6" s="39"/>
      <c r="J6" s="18"/>
    </row>
    <row r="7" spans="6:10" ht="72.75" customHeight="1">
      <c r="F7" s="285" t="s">
        <v>243</v>
      </c>
      <c r="H7" s="39"/>
      <c r="I7" s="39"/>
      <c r="J7" s="18"/>
    </row>
    <row r="8" spans="3:10" ht="14.25" customHeight="1">
      <c r="C8" s="41" t="s">
        <v>133</v>
      </c>
      <c r="F8" s="830">
        <f>'報告書入力'!$C$7</f>
        <v>0</v>
      </c>
      <c r="G8" s="830"/>
      <c r="H8" s="830"/>
      <c r="I8" s="830"/>
      <c r="J8" s="40" t="s">
        <v>134</v>
      </c>
    </row>
    <row r="9" spans="8:10" ht="14.25" customHeight="1">
      <c r="H9" s="39"/>
      <c r="I9" s="39"/>
      <c r="J9" s="18"/>
    </row>
    <row r="10" spans="3:10" ht="14.25" customHeight="1">
      <c r="C10" s="45"/>
      <c r="D10" s="42" t="s">
        <v>135</v>
      </c>
      <c r="E10" s="42"/>
      <c r="F10" s="43"/>
      <c r="G10" s="820" t="s">
        <v>141</v>
      </c>
      <c r="H10" s="820"/>
      <c r="I10" s="820"/>
      <c r="J10" s="18"/>
    </row>
    <row r="11" spans="4:9" ht="14.25">
      <c r="D11" s="41" t="s">
        <v>136</v>
      </c>
      <c r="E11" s="41"/>
      <c r="F11" s="44"/>
      <c r="G11" s="821">
        <f>'報告書入力'!C6</f>
        <v>0</v>
      </c>
      <c r="H11" s="821"/>
      <c r="I11" s="821"/>
    </row>
    <row r="12" ht="176.25" customHeight="1">
      <c r="D12" s="218"/>
    </row>
    <row r="13" spans="4:8" ht="18.75" customHeight="1">
      <c r="D13" s="218"/>
      <c r="H13" s="287" t="s">
        <v>137</v>
      </c>
    </row>
    <row r="14" spans="4:10" ht="14.25">
      <c r="D14" s="218"/>
      <c r="H14" s="287" t="s">
        <v>138</v>
      </c>
      <c r="I14" s="822">
        <f>'診断員ﾃﾞｰﾀ入力'!$B$2</f>
        <v>0</v>
      </c>
      <c r="J14" s="822"/>
    </row>
    <row r="15" spans="4:10" ht="14.25">
      <c r="D15" s="218"/>
      <c r="H15" s="287" t="s">
        <v>139</v>
      </c>
      <c r="I15" s="822">
        <f>'診断員ﾃﾞｰﾀ入力'!$B$3</f>
        <v>0</v>
      </c>
      <c r="J15" s="822"/>
    </row>
    <row r="16" spans="4:11" ht="13.5">
      <c r="D16" s="218"/>
      <c r="H16" s="287" t="s">
        <v>241</v>
      </c>
      <c r="I16" s="825">
        <f>'診断員ﾃﾞｰﾀ入力'!B4</f>
        <v>0</v>
      </c>
      <c r="J16" s="825"/>
      <c r="K16" s="826"/>
    </row>
    <row r="17" spans="4:11" ht="13.5">
      <c r="D17" s="218"/>
      <c r="H17" s="287"/>
      <c r="I17" s="825"/>
      <c r="J17" s="825"/>
      <c r="K17" s="826"/>
    </row>
    <row r="18" spans="4:11" ht="13.5">
      <c r="D18" s="218"/>
      <c r="H18" s="287" t="s">
        <v>242</v>
      </c>
      <c r="I18" s="827">
        <f>'診断員ﾃﾞｰﾀ入力'!B7</f>
        <v>0</v>
      </c>
      <c r="J18" s="827"/>
      <c r="K18" s="950"/>
    </row>
    <row r="19" spans="4:8" ht="14.25" thickBot="1">
      <c r="D19" s="218"/>
      <c r="H19" s="219"/>
    </row>
    <row r="20" spans="4:10" ht="13.5">
      <c r="D20" s="218"/>
      <c r="H20" s="947" t="s">
        <v>287</v>
      </c>
      <c r="I20" s="948"/>
      <c r="J20" s="949"/>
    </row>
    <row r="21" spans="4:10" ht="13.5">
      <c r="D21" s="218"/>
      <c r="H21" s="818"/>
      <c r="I21" s="819"/>
      <c r="J21" s="166"/>
    </row>
    <row r="22" spans="4:10" ht="63" customHeight="1">
      <c r="D22" s="218"/>
      <c r="H22" s="808"/>
      <c r="I22" s="809"/>
      <c r="J22" s="812"/>
    </row>
    <row r="23" spans="4:10" ht="14.25" thickBot="1">
      <c r="D23" s="218"/>
      <c r="H23" s="810"/>
      <c r="I23" s="811"/>
      <c r="J23" s="813"/>
    </row>
    <row r="25" spans="1:17" s="4" customFormat="1" ht="12" customHeight="1">
      <c r="A25" s="1"/>
      <c r="B25" s="1"/>
      <c r="C25" s="1"/>
      <c r="D25" s="1"/>
      <c r="E25" s="1"/>
      <c r="F25" s="1"/>
      <c r="G25" s="1"/>
      <c r="H25" s="1"/>
      <c r="I25" s="396" t="s">
        <v>336</v>
      </c>
      <c r="J25" s="272">
        <f>'報告書入力'!$C$5</f>
        <v>0</v>
      </c>
      <c r="K25" s="415">
        <v>-1</v>
      </c>
      <c r="L25" s="235" t="s">
        <v>374</v>
      </c>
      <c r="M25" s="14"/>
      <c r="N25" s="14"/>
      <c r="O25" s="14"/>
      <c r="P25" s="14"/>
      <c r="Q25" s="14"/>
    </row>
    <row r="26" spans="1:17" s="31" customFormat="1" ht="16.5" customHeight="1" thickBot="1">
      <c r="A26" s="6" t="s">
        <v>455</v>
      </c>
      <c r="B26" s="4"/>
      <c r="C26" s="10"/>
      <c r="D26" s="10"/>
      <c r="E26" s="10"/>
      <c r="F26" s="10"/>
      <c r="G26" s="14"/>
      <c r="H26" s="14"/>
      <c r="I26" s="14"/>
      <c r="J26" s="14"/>
      <c r="K26" s="14"/>
      <c r="L26" s="15"/>
      <c r="M26" s="15"/>
      <c r="N26" s="15"/>
      <c r="O26" s="15"/>
      <c r="P26" s="15"/>
      <c r="Q26" s="15"/>
    </row>
    <row r="27" spans="1:17" s="31" customFormat="1" ht="16.5" customHeight="1">
      <c r="A27" s="831" t="s">
        <v>456</v>
      </c>
      <c r="B27" s="832"/>
      <c r="C27" s="338"/>
      <c r="D27" s="727">
        <f>'報告書入力'!$C$8</f>
        <v>0</v>
      </c>
      <c r="E27" s="727"/>
      <c r="F27" s="727"/>
      <c r="G27" s="728"/>
      <c r="H27" s="816" t="s">
        <v>118</v>
      </c>
      <c r="I27" s="817"/>
      <c r="J27" s="814">
        <f>'報告書入力'!$C$7</f>
        <v>0</v>
      </c>
      <c r="K27" s="815"/>
      <c r="L27" s="15"/>
      <c r="M27" s="15"/>
      <c r="N27" s="15"/>
      <c r="O27" s="15"/>
      <c r="P27" s="15"/>
      <c r="Q27" s="15"/>
    </row>
    <row r="28" spans="1:17" s="31" customFormat="1" ht="16.5" customHeight="1">
      <c r="A28" s="725" t="s">
        <v>457</v>
      </c>
      <c r="B28" s="726"/>
      <c r="C28" s="339"/>
      <c r="D28" s="729">
        <f>'報告書入力'!$C$9</f>
        <v>0</v>
      </c>
      <c r="E28" s="729"/>
      <c r="F28" s="729"/>
      <c r="G28" s="729"/>
      <c r="H28" s="729"/>
      <c r="I28" s="729"/>
      <c r="J28" s="729"/>
      <c r="K28" s="730"/>
      <c r="L28" s="15"/>
      <c r="M28" s="15"/>
      <c r="N28" s="15"/>
      <c r="O28" s="15"/>
      <c r="P28" s="15"/>
      <c r="Q28" s="15"/>
    </row>
    <row r="29" spans="1:17" s="31" customFormat="1" ht="16.5" customHeight="1">
      <c r="A29" s="725" t="s">
        <v>458</v>
      </c>
      <c r="B29" s="723"/>
      <c r="C29" s="339"/>
      <c r="D29" s="731">
        <f>'報告書入力'!$C$10</f>
        <v>0</v>
      </c>
      <c r="E29" s="731"/>
      <c r="F29" s="731"/>
      <c r="G29" s="731"/>
      <c r="H29" s="722" t="s">
        <v>459</v>
      </c>
      <c r="I29" s="723"/>
      <c r="J29" s="475">
        <f>'報告書入力'!C13</f>
        <v>0</v>
      </c>
      <c r="K29" s="342" t="s">
        <v>799</v>
      </c>
      <c r="L29" s="15"/>
      <c r="M29" s="15"/>
      <c r="N29" s="15"/>
      <c r="O29" s="15"/>
      <c r="P29" s="15"/>
      <c r="Q29" s="15"/>
    </row>
    <row r="30" spans="1:17" s="31" customFormat="1" ht="16.5" customHeight="1">
      <c r="A30" s="725" t="s">
        <v>460</v>
      </c>
      <c r="B30" s="723"/>
      <c r="C30" s="343"/>
      <c r="D30" s="731">
        <f>'報告書入力'!$C$11</f>
        <v>0</v>
      </c>
      <c r="E30" s="731"/>
      <c r="F30" s="731"/>
      <c r="G30" s="731"/>
      <c r="H30" s="722" t="s">
        <v>461</v>
      </c>
      <c r="I30" s="723"/>
      <c r="J30" s="475">
        <f>'報告書入力'!C14</f>
        <v>0</v>
      </c>
      <c r="K30" s="342" t="s">
        <v>799</v>
      </c>
      <c r="L30" s="15"/>
      <c r="M30" s="15"/>
      <c r="N30" s="15"/>
      <c r="O30" s="15"/>
      <c r="P30" s="15"/>
      <c r="Q30" s="15"/>
    </row>
    <row r="31" spans="1:17" s="4" customFormat="1" ht="16.5" customHeight="1" thickBot="1">
      <c r="A31" s="719" t="s">
        <v>462</v>
      </c>
      <c r="B31" s="720"/>
      <c r="C31" s="344"/>
      <c r="D31" s="803">
        <f>'報告書入力'!$C$12</f>
        <v>0</v>
      </c>
      <c r="E31" s="803"/>
      <c r="F31" s="803"/>
      <c r="G31" s="803"/>
      <c r="H31" s="804" t="s">
        <v>337</v>
      </c>
      <c r="I31" s="720"/>
      <c r="J31" s="476">
        <f>'報告書入力'!C15</f>
        <v>0</v>
      </c>
      <c r="K31" s="346" t="s">
        <v>799</v>
      </c>
      <c r="L31" s="14"/>
      <c r="M31" s="14"/>
      <c r="N31" s="14"/>
      <c r="O31" s="14"/>
      <c r="P31" s="14"/>
      <c r="Q31" s="14"/>
    </row>
    <row r="32" spans="1:17" s="4" customFormat="1" ht="12" customHeight="1">
      <c r="A32" s="14"/>
      <c r="B32" s="9"/>
      <c r="C32" s="9"/>
      <c r="D32" s="9"/>
      <c r="E32" s="9"/>
      <c r="F32" s="9"/>
      <c r="G32" s="14"/>
      <c r="H32" s="14"/>
      <c r="I32" s="14"/>
      <c r="J32" s="14"/>
      <c r="K32" s="14"/>
      <c r="L32" s="14"/>
      <c r="M32" s="14"/>
      <c r="N32" s="14"/>
      <c r="O32" s="14"/>
      <c r="P32" s="14"/>
      <c r="Q32" s="14"/>
    </row>
    <row r="33" spans="1:17" s="4" customFormat="1" ht="16.5" customHeight="1">
      <c r="A33" s="15" t="s">
        <v>464</v>
      </c>
      <c r="C33" s="14"/>
      <c r="D33" s="14"/>
      <c r="E33" s="14"/>
      <c r="F33" s="14"/>
      <c r="G33" s="14"/>
      <c r="H33" s="14"/>
      <c r="I33" s="14"/>
      <c r="J33" s="14"/>
      <c r="K33" s="14"/>
      <c r="L33" s="14"/>
      <c r="M33" s="14"/>
      <c r="N33" s="14"/>
      <c r="O33" s="14"/>
      <c r="P33" s="14"/>
      <c r="Q33" s="14"/>
    </row>
    <row r="34" spans="1:17" s="4" customFormat="1" ht="16.5" customHeight="1" thickBot="1">
      <c r="A34" s="14"/>
      <c r="B34" s="721" t="s">
        <v>465</v>
      </c>
      <c r="C34" s="721"/>
      <c r="D34" s="721"/>
      <c r="E34" s="721"/>
      <c r="F34" s="721"/>
      <c r="G34" s="721"/>
      <c r="H34" s="721"/>
      <c r="I34" s="721"/>
      <c r="J34" s="721"/>
      <c r="K34" s="14"/>
      <c r="L34" s="14"/>
      <c r="M34" s="14"/>
      <c r="N34" s="14"/>
      <c r="O34" s="14"/>
      <c r="P34" s="14"/>
      <c r="Q34" s="14"/>
    </row>
    <row r="35" spans="1:17" s="4" customFormat="1" ht="14.25">
      <c r="A35" s="30"/>
      <c r="B35" s="32" t="s">
        <v>466</v>
      </c>
      <c r="C35" s="33"/>
      <c r="D35" s="33"/>
      <c r="E35" s="34"/>
      <c r="F35" s="34"/>
      <c r="G35" s="35"/>
      <c r="H35" s="788"/>
      <c r="I35" s="788"/>
      <c r="J35" s="35"/>
      <c r="K35" s="36"/>
      <c r="L35" s="14"/>
      <c r="M35" s="14"/>
      <c r="N35" s="14"/>
      <c r="O35" s="14"/>
      <c r="P35" s="14"/>
      <c r="Q35" s="14"/>
    </row>
    <row r="36" spans="1:17" s="4" customFormat="1" ht="17.25" customHeight="1">
      <c r="A36" s="25"/>
      <c r="B36" s="6" t="s">
        <v>268</v>
      </c>
      <c r="C36" s="19"/>
      <c r="E36" s="8"/>
      <c r="F36" s="8"/>
      <c r="G36" s="14"/>
      <c r="H36" s="840">
        <f>G146</f>
        <v>0</v>
      </c>
      <c r="I36" s="840"/>
      <c r="J36" s="14"/>
      <c r="K36" s="20"/>
      <c r="L36" s="14"/>
      <c r="M36" s="14"/>
      <c r="N36" s="14"/>
      <c r="O36" s="14"/>
      <c r="P36" s="14"/>
      <c r="Q36" s="14"/>
    </row>
    <row r="37" spans="1:17" s="4" customFormat="1" ht="16.5" customHeight="1" thickBot="1">
      <c r="A37" s="26"/>
      <c r="B37" s="150" t="s">
        <v>269</v>
      </c>
      <c r="C37" s="21"/>
      <c r="D37" s="149"/>
      <c r="E37" s="23"/>
      <c r="F37" s="23"/>
      <c r="G37" s="22"/>
      <c r="H37" s="22" t="str">
        <f>'報告書入力'!$C$17</f>
        <v>倒壊する可能性が高い</v>
      </c>
      <c r="I37" s="23"/>
      <c r="J37" s="23"/>
      <c r="K37" s="24"/>
      <c r="L37" s="14"/>
      <c r="M37" s="14"/>
      <c r="N37" s="14"/>
      <c r="O37" s="14"/>
      <c r="P37" s="14"/>
      <c r="Q37" s="14"/>
    </row>
    <row r="38" spans="1:17" s="4" customFormat="1" ht="12" customHeight="1">
      <c r="A38" s="14"/>
      <c r="B38" s="9"/>
      <c r="C38" s="9"/>
      <c r="D38" s="9"/>
      <c r="E38" s="9"/>
      <c r="F38" s="9"/>
      <c r="G38" s="14"/>
      <c r="H38" s="14"/>
      <c r="I38" s="14"/>
      <c r="J38" s="14"/>
      <c r="K38" s="14"/>
      <c r="L38" s="14"/>
      <c r="M38" s="14"/>
      <c r="N38" s="14"/>
      <c r="O38" s="14"/>
      <c r="P38" s="14"/>
      <c r="Q38" s="14"/>
    </row>
    <row r="39" spans="1:17" s="4" customFormat="1" ht="13.5" customHeight="1" thickBot="1">
      <c r="A39" s="15" t="s">
        <v>469</v>
      </c>
      <c r="B39" s="14"/>
      <c r="C39" s="14"/>
      <c r="D39" s="14"/>
      <c r="E39" s="14"/>
      <c r="F39" s="14"/>
      <c r="G39" s="14"/>
      <c r="H39" s="14"/>
      <c r="I39" s="14"/>
      <c r="K39" s="14"/>
      <c r="L39" s="14"/>
      <c r="M39" s="14"/>
      <c r="N39" s="14"/>
      <c r="O39" s="14"/>
      <c r="P39" s="14"/>
      <c r="Q39" s="14"/>
    </row>
    <row r="40" spans="1:18" s="4" customFormat="1" ht="13.5" customHeight="1" thickBot="1">
      <c r="A40" s="741" t="s">
        <v>470</v>
      </c>
      <c r="B40" s="742"/>
      <c r="C40" s="742"/>
      <c r="D40" s="742"/>
      <c r="E40" s="742"/>
      <c r="F40" s="742"/>
      <c r="G40" s="742"/>
      <c r="H40" s="742"/>
      <c r="I40" s="742"/>
      <c r="J40" s="742"/>
      <c r="K40" s="743"/>
      <c r="L40" s="3"/>
      <c r="M40" s="14"/>
      <c r="N40" s="14"/>
      <c r="O40" s="14"/>
      <c r="P40" s="14"/>
      <c r="Q40" s="14"/>
      <c r="R40" s="14"/>
    </row>
    <row r="41" spans="1:17" s="4" customFormat="1" ht="13.5" customHeight="1">
      <c r="A41" s="347"/>
      <c r="B41" s="348" t="s">
        <v>338</v>
      </c>
      <c r="C41" s="349"/>
      <c r="D41" s="789" t="s">
        <v>572</v>
      </c>
      <c r="E41" s="790"/>
      <c r="F41" s="790"/>
      <c r="G41" s="791"/>
      <c r="H41" s="715" t="s">
        <v>471</v>
      </c>
      <c r="I41" s="716"/>
      <c r="J41" s="713" t="s">
        <v>573</v>
      </c>
      <c r="K41" s="714"/>
      <c r="L41" s="14"/>
      <c r="M41" s="14"/>
      <c r="N41" s="14"/>
      <c r="O41" s="14"/>
      <c r="P41" s="14"/>
      <c r="Q41" s="14"/>
    </row>
    <row r="42" spans="1:17" s="4" customFormat="1" ht="13.5" customHeight="1">
      <c r="A42" s="350"/>
      <c r="B42" s="351" t="s">
        <v>102</v>
      </c>
      <c r="C42" s="352"/>
      <c r="D42" s="709">
        <f>'報告書入力'!$C$20</f>
        <v>0</v>
      </c>
      <c r="E42" s="709"/>
      <c r="F42" s="709"/>
      <c r="G42" s="709"/>
      <c r="H42" s="709"/>
      <c r="I42" s="709"/>
      <c r="J42" s="709"/>
      <c r="K42" s="710"/>
      <c r="L42" s="3"/>
      <c r="M42" s="14"/>
      <c r="N42" s="14"/>
      <c r="O42" s="14"/>
      <c r="P42" s="14"/>
      <c r="Q42" s="14"/>
    </row>
    <row r="43" spans="1:18" s="4" customFormat="1" ht="13.5" customHeight="1">
      <c r="A43" s="353" t="s">
        <v>101</v>
      </c>
      <c r="B43" s="711" t="s">
        <v>68</v>
      </c>
      <c r="C43" s="712"/>
      <c r="D43" s="846" t="str">
        <f>'報告書入力'!$C$21</f>
        <v>悪い（軟弱地盤割増１．０）</v>
      </c>
      <c r="E43" s="846"/>
      <c r="F43" s="846"/>
      <c r="G43" s="846"/>
      <c r="H43" s="846"/>
      <c r="I43" s="846"/>
      <c r="J43" s="846"/>
      <c r="K43" s="847"/>
      <c r="L43" s="3"/>
      <c r="M43" s="3"/>
      <c r="N43" s="14"/>
      <c r="O43" s="14"/>
      <c r="P43" s="14"/>
      <c r="Q43" s="14"/>
      <c r="R43" s="14"/>
    </row>
    <row r="44" spans="1:17" s="4" customFormat="1" ht="13.5" customHeight="1">
      <c r="A44" s="354"/>
      <c r="B44" s="724" t="s">
        <v>69</v>
      </c>
      <c r="C44" s="708"/>
      <c r="D44" s="717">
        <f>'報告書入力'!$C$22</f>
        <v>0</v>
      </c>
      <c r="E44" s="717"/>
      <c r="F44" s="717"/>
      <c r="G44" s="717"/>
      <c r="H44" s="717"/>
      <c r="I44" s="717"/>
      <c r="J44" s="717"/>
      <c r="K44" s="718"/>
      <c r="L44" s="14"/>
      <c r="M44" s="14"/>
      <c r="N44" s="14"/>
      <c r="O44" s="14"/>
      <c r="P44" s="14"/>
      <c r="Q44" s="14"/>
    </row>
    <row r="45" spans="1:17" s="4" customFormat="1" ht="13.5" customHeight="1">
      <c r="A45" s="956" t="s">
        <v>648</v>
      </c>
      <c r="B45" s="351" t="s">
        <v>103</v>
      </c>
      <c r="C45" s="356"/>
      <c r="D45" s="709">
        <f>'報告書入力'!$C$23</f>
        <v>0</v>
      </c>
      <c r="E45" s="709"/>
      <c r="F45" s="709"/>
      <c r="G45" s="709"/>
      <c r="H45" s="709"/>
      <c r="I45" s="709"/>
      <c r="J45" s="709"/>
      <c r="K45" s="710"/>
      <c r="L45" s="14"/>
      <c r="M45" s="14"/>
      <c r="N45" s="14"/>
      <c r="O45" s="14"/>
      <c r="P45" s="14"/>
      <c r="Q45" s="14"/>
    </row>
    <row r="46" spans="1:18" s="4" customFormat="1" ht="13.5" customHeight="1">
      <c r="A46" s="957"/>
      <c r="B46" s="707" t="s">
        <v>70</v>
      </c>
      <c r="C46" s="708"/>
      <c r="D46" s="717">
        <f>'報告書入力'!$C$24</f>
        <v>0</v>
      </c>
      <c r="E46" s="717"/>
      <c r="F46" s="717"/>
      <c r="G46" s="717"/>
      <c r="H46" s="717"/>
      <c r="I46" s="717"/>
      <c r="J46" s="717"/>
      <c r="K46" s="718"/>
      <c r="L46" s="14"/>
      <c r="M46" s="14"/>
      <c r="N46" s="14"/>
      <c r="O46" s="14"/>
      <c r="P46" s="14"/>
      <c r="Q46" s="14"/>
      <c r="R46" s="14"/>
    </row>
    <row r="47" spans="1:17" s="4" customFormat="1" ht="13.5" customHeight="1">
      <c r="A47" s="358"/>
      <c r="B47" s="359" t="s">
        <v>339</v>
      </c>
      <c r="C47" s="360"/>
      <c r="D47" s="844">
        <f>'報告書入力'!$C$25</f>
        <v>0</v>
      </c>
      <c r="E47" s="729"/>
      <c r="F47" s="729"/>
      <c r="G47" s="729"/>
      <c r="H47" s="729"/>
      <c r="I47" s="729"/>
      <c r="J47" s="729"/>
      <c r="K47" s="730"/>
      <c r="L47" s="14"/>
      <c r="M47" s="14"/>
      <c r="N47" s="14"/>
      <c r="O47" s="14"/>
      <c r="P47" s="14"/>
      <c r="Q47" s="14"/>
    </row>
    <row r="48" spans="1:17" s="4" customFormat="1" ht="13.5" customHeight="1">
      <c r="A48" s="358"/>
      <c r="B48" s="359" t="s">
        <v>473</v>
      </c>
      <c r="C48" s="360"/>
      <c r="D48" s="838">
        <f>'報告書入力'!$C$26</f>
        <v>0</v>
      </c>
      <c r="E48" s="838"/>
      <c r="F48" s="838"/>
      <c r="G48" s="838"/>
      <c r="H48" s="838"/>
      <c r="I48" s="838"/>
      <c r="J48" s="838"/>
      <c r="K48" s="362"/>
      <c r="L48" s="14"/>
      <c r="M48" s="14"/>
      <c r="N48" s="14"/>
      <c r="O48" s="14"/>
      <c r="P48" s="14"/>
      <c r="Q48" s="14"/>
    </row>
    <row r="49" spans="1:17" s="4" customFormat="1" ht="13.5" customHeight="1">
      <c r="A49" s="358"/>
      <c r="B49" s="359" t="s">
        <v>474</v>
      </c>
      <c r="C49" s="360"/>
      <c r="D49" s="536" t="s">
        <v>670</v>
      </c>
      <c r="E49" s="838">
        <f>'報告書入力'!$C$27</f>
        <v>0</v>
      </c>
      <c r="F49" s="838"/>
      <c r="G49" s="838"/>
      <c r="H49" s="838"/>
      <c r="I49" s="536" t="s">
        <v>671</v>
      </c>
      <c r="J49" s="838">
        <f>'報告書入力'!$C$28</f>
        <v>0</v>
      </c>
      <c r="K49" s="736"/>
      <c r="L49" s="14"/>
      <c r="M49" s="14"/>
      <c r="N49" s="14"/>
      <c r="O49" s="14"/>
      <c r="P49" s="14"/>
      <c r="Q49" s="14"/>
    </row>
    <row r="50" spans="1:17" s="4" customFormat="1" ht="13.5" customHeight="1">
      <c r="A50" s="358"/>
      <c r="B50" s="364" t="s">
        <v>676</v>
      </c>
      <c r="C50" s="360"/>
      <c r="D50" s="340" t="e">
        <f>'報告書入力'!$C$29</f>
        <v>#N/A</v>
      </c>
      <c r="E50" s="340"/>
      <c r="F50" s="340"/>
      <c r="G50" s="340"/>
      <c r="H50" s="340"/>
      <c r="I50" s="340"/>
      <c r="J50" s="340"/>
      <c r="K50" s="361"/>
      <c r="L50" s="14"/>
      <c r="M50" s="14"/>
      <c r="N50" s="14"/>
      <c r="O50" s="14"/>
      <c r="P50" s="14"/>
      <c r="Q50" s="14"/>
    </row>
    <row r="51" spans="1:17" s="4" customFormat="1" ht="13.5" customHeight="1">
      <c r="A51" s="358"/>
      <c r="B51" s="359" t="s">
        <v>475</v>
      </c>
      <c r="C51" s="360"/>
      <c r="D51" s="340">
        <f>'報告書入力'!$C$30</f>
        <v>0</v>
      </c>
      <c r="E51" s="340"/>
      <c r="F51" s="340"/>
      <c r="G51" s="340"/>
      <c r="H51" s="340"/>
      <c r="I51" s="340"/>
      <c r="J51" s="340"/>
      <c r="K51" s="365"/>
      <c r="L51" s="14"/>
      <c r="M51" s="14"/>
      <c r="N51" s="14"/>
      <c r="O51" s="14"/>
      <c r="P51" s="14"/>
      <c r="Q51" s="14"/>
    </row>
    <row r="52" spans="1:17" s="4" customFormat="1" ht="13.5" customHeight="1">
      <c r="A52" s="358"/>
      <c r="B52" s="359" t="s">
        <v>476</v>
      </c>
      <c r="C52" s="360"/>
      <c r="D52" s="340">
        <f>'報告書入力'!$C$32</f>
        <v>0</v>
      </c>
      <c r="E52" s="340"/>
      <c r="F52" s="340"/>
      <c r="G52" s="340"/>
      <c r="H52" s="340"/>
      <c r="I52" s="340"/>
      <c r="J52" s="340"/>
      <c r="K52" s="365"/>
      <c r="L52" s="14"/>
      <c r="M52" s="14"/>
      <c r="N52" s="14"/>
      <c r="O52" s="14"/>
      <c r="P52" s="14"/>
      <c r="Q52" s="14"/>
    </row>
    <row r="53" spans="1:17" s="4" customFormat="1" ht="13.5" customHeight="1">
      <c r="A53" s="358"/>
      <c r="B53" s="359" t="s">
        <v>477</v>
      </c>
      <c r="C53" s="360"/>
      <c r="D53" s="340">
        <f>'報告書入力'!$C$33</f>
        <v>0</v>
      </c>
      <c r="E53" s="340"/>
      <c r="F53" s="340"/>
      <c r="G53" s="340"/>
      <c r="H53" s="340"/>
      <c r="I53" s="340"/>
      <c r="J53" s="340"/>
      <c r="K53" s="365"/>
      <c r="L53" s="235" t="s">
        <v>374</v>
      </c>
      <c r="M53" s="14"/>
      <c r="N53" s="14"/>
      <c r="O53" s="14"/>
      <c r="P53" s="14"/>
      <c r="Q53" s="14"/>
    </row>
    <row r="54" spans="1:17" s="4" customFormat="1" ht="13.5" customHeight="1">
      <c r="A54" s="358"/>
      <c r="B54" s="364" t="s">
        <v>660</v>
      </c>
      <c r="C54" s="360"/>
      <c r="D54" s="340">
        <f>'報告書入力'!$C$34</f>
        <v>0</v>
      </c>
      <c r="E54" s="340"/>
      <c r="F54" s="340"/>
      <c r="G54" s="340"/>
      <c r="H54" s="340"/>
      <c r="I54" s="340"/>
      <c r="J54" s="340"/>
      <c r="K54" s="365"/>
      <c r="L54" s="14"/>
      <c r="M54" s="14"/>
      <c r="N54" s="14"/>
      <c r="O54" s="14"/>
      <c r="P54" s="14"/>
      <c r="Q54" s="14"/>
    </row>
    <row r="55" spans="1:17" s="4" customFormat="1" ht="13.5" customHeight="1">
      <c r="A55" s="358"/>
      <c r="B55" s="359" t="s">
        <v>478</v>
      </c>
      <c r="C55" s="360"/>
      <c r="D55" s="366">
        <f>'報告書入力'!$C$35</f>
        <v>0</v>
      </c>
      <c r="E55" s="343"/>
      <c r="F55" s="367"/>
      <c r="G55" s="343"/>
      <c r="H55" s="343"/>
      <c r="I55" s="343"/>
      <c r="J55" s="367"/>
      <c r="K55" s="368"/>
      <c r="L55" s="14"/>
      <c r="M55" s="14"/>
      <c r="N55" s="14"/>
      <c r="O55" s="14"/>
      <c r="P55" s="14"/>
      <c r="Q55" s="14"/>
    </row>
    <row r="56" spans="1:17" s="4" customFormat="1" ht="13.5" customHeight="1">
      <c r="A56" s="358"/>
      <c r="B56" s="359" t="s">
        <v>479</v>
      </c>
      <c r="C56" s="360"/>
      <c r="D56" s="366">
        <f>'報告書入力'!$C$36</f>
        <v>0</v>
      </c>
      <c r="E56" s="366"/>
      <c r="F56" s="366"/>
      <c r="G56" s="366"/>
      <c r="H56" s="366"/>
      <c r="I56" s="366"/>
      <c r="J56" s="366"/>
      <c r="K56" s="362"/>
      <c r="L56" s="14"/>
      <c r="M56" s="14"/>
      <c r="N56" s="14"/>
      <c r="O56" s="14"/>
      <c r="P56" s="14"/>
      <c r="Q56" s="14"/>
    </row>
    <row r="57" spans="1:17" s="4" customFormat="1" ht="13.5" customHeight="1">
      <c r="A57" s="752" t="s">
        <v>117</v>
      </c>
      <c r="B57" s="364" t="s">
        <v>480</v>
      </c>
      <c r="C57" s="369"/>
      <c r="D57" s="370">
        <f>'報告書入力'!$C$38</f>
        <v>0</v>
      </c>
      <c r="E57" s="729" t="str">
        <f>'報告書入力'!$D$38</f>
        <v>-</v>
      </c>
      <c r="F57" s="729"/>
      <c r="G57" s="729"/>
      <c r="H57" s="140" t="s">
        <v>481</v>
      </c>
      <c r="I57" s="739">
        <f>'報告書入力'!$C$39</f>
        <v>0</v>
      </c>
      <c r="J57" s="731"/>
      <c r="K57" s="740"/>
      <c r="L57" s="14"/>
      <c r="M57" s="14"/>
      <c r="N57" s="14"/>
      <c r="O57" s="14"/>
      <c r="P57" s="14"/>
      <c r="Q57" s="14"/>
    </row>
    <row r="58" spans="1:17" s="4" customFormat="1" ht="13.5" customHeight="1">
      <c r="A58" s="745"/>
      <c r="B58" s="364" t="s">
        <v>482</v>
      </c>
      <c r="C58" s="369"/>
      <c r="D58" s="370">
        <f>'報告書入力'!$C$40</f>
        <v>0</v>
      </c>
      <c r="E58" s="844" t="str">
        <f>'報告書入力'!$D$40</f>
        <v>-</v>
      </c>
      <c r="F58" s="729"/>
      <c r="G58" s="845"/>
      <c r="H58" s="140" t="s">
        <v>481</v>
      </c>
      <c r="I58" s="739">
        <f>'報告書入力'!$C$41</f>
        <v>0</v>
      </c>
      <c r="J58" s="731"/>
      <c r="K58" s="740"/>
      <c r="L58" s="14"/>
      <c r="M58" s="14"/>
      <c r="N58" s="14"/>
      <c r="O58" s="14"/>
      <c r="P58" s="14"/>
      <c r="Q58" s="14"/>
    </row>
    <row r="59" spans="1:17" s="4" customFormat="1" ht="13.5" customHeight="1">
      <c r="A59" s="745"/>
      <c r="B59" s="364" t="s">
        <v>483</v>
      </c>
      <c r="C59" s="369"/>
      <c r="D59" s="370">
        <f>'報告書入力'!$C$42</f>
        <v>0</v>
      </c>
      <c r="E59" s="729" t="str">
        <f>'報告書入力'!$D$42</f>
        <v>-</v>
      </c>
      <c r="F59" s="729"/>
      <c r="G59" s="729"/>
      <c r="H59" s="140" t="s">
        <v>481</v>
      </c>
      <c r="I59" s="739">
        <f>'報告書入力'!$C$43</f>
        <v>0</v>
      </c>
      <c r="J59" s="731"/>
      <c r="K59" s="740"/>
      <c r="L59" s="14"/>
      <c r="M59" s="14"/>
      <c r="N59" s="14"/>
      <c r="O59" s="14"/>
      <c r="P59" s="14"/>
      <c r="Q59" s="14"/>
    </row>
    <row r="60" spans="1:17" s="4" customFormat="1" ht="13.5" customHeight="1">
      <c r="A60" s="746"/>
      <c r="B60" s="364" t="s">
        <v>484</v>
      </c>
      <c r="C60" s="369"/>
      <c r="D60" s="370">
        <f>'報告書入力'!$C$44</f>
        <v>0</v>
      </c>
      <c r="E60" s="729" t="str">
        <f>'報告書入力'!$D$44</f>
        <v>-</v>
      </c>
      <c r="F60" s="729"/>
      <c r="G60" s="729"/>
      <c r="H60" s="140" t="s">
        <v>481</v>
      </c>
      <c r="I60" s="844">
        <f>'報告書入力'!$C$45</f>
        <v>0</v>
      </c>
      <c r="J60" s="729"/>
      <c r="K60" s="730"/>
      <c r="L60" s="14"/>
      <c r="M60" s="14"/>
      <c r="N60" s="14"/>
      <c r="O60" s="14"/>
      <c r="P60" s="14"/>
      <c r="Q60" s="14"/>
    </row>
    <row r="61" spans="1:17" s="4" customFormat="1" ht="26.25" customHeight="1" thickBot="1">
      <c r="A61" s="371"/>
      <c r="B61" s="372" t="s">
        <v>485</v>
      </c>
      <c r="C61" s="373"/>
      <c r="D61" s="848">
        <f>'報告書入力'!$C$46</f>
        <v>0</v>
      </c>
      <c r="E61" s="849"/>
      <c r="F61" s="849"/>
      <c r="G61" s="849"/>
      <c r="H61" s="849"/>
      <c r="I61" s="849"/>
      <c r="J61" s="849"/>
      <c r="K61" s="850"/>
      <c r="L61" s="14"/>
      <c r="M61" s="14"/>
      <c r="N61" s="14"/>
      <c r="O61" s="14"/>
      <c r="P61" s="14"/>
      <c r="Q61" s="14"/>
    </row>
    <row r="62" spans="1:17" s="4" customFormat="1" ht="13.5" customHeight="1" thickBot="1">
      <c r="A62" s="14"/>
      <c r="B62" s="10"/>
      <c r="C62" s="10"/>
      <c r="D62" s="10"/>
      <c r="E62" s="10"/>
      <c r="F62" s="10"/>
      <c r="G62" s="14"/>
      <c r="H62" s="14"/>
      <c r="I62" s="14"/>
      <c r="J62" s="14"/>
      <c r="K62" s="14"/>
      <c r="L62" s="3"/>
      <c r="M62" s="14"/>
      <c r="N62" s="14"/>
      <c r="O62" s="14"/>
      <c r="P62" s="14"/>
      <c r="Q62" s="14"/>
    </row>
    <row r="63" spans="1:17" s="4" customFormat="1" ht="13.5" customHeight="1" thickBot="1">
      <c r="A63" s="741" t="s">
        <v>486</v>
      </c>
      <c r="B63" s="742"/>
      <c r="C63" s="742"/>
      <c r="D63" s="742"/>
      <c r="E63" s="742"/>
      <c r="F63" s="742"/>
      <c r="G63" s="742"/>
      <c r="H63" s="742"/>
      <c r="I63" s="742"/>
      <c r="J63" s="742"/>
      <c r="K63" s="743"/>
      <c r="L63" s="7"/>
      <c r="M63" s="14"/>
      <c r="N63" s="14"/>
      <c r="O63" s="14"/>
      <c r="P63" s="14"/>
      <c r="Q63" s="14"/>
    </row>
    <row r="64" spans="1:17" s="4" customFormat="1" ht="13.5" customHeight="1">
      <c r="A64" s="732" t="s">
        <v>487</v>
      </c>
      <c r="B64" s="733"/>
      <c r="C64" s="734"/>
      <c r="D64" s="800">
        <f>'報告書入力'!$C$48</f>
        <v>0</v>
      </c>
      <c r="E64" s="801"/>
      <c r="F64" s="802"/>
      <c r="G64" s="374" t="s">
        <v>340</v>
      </c>
      <c r="H64" s="375"/>
      <c r="I64" s="376"/>
      <c r="J64" s="795">
        <f>'報告書入力'!$C$51</f>
        <v>0</v>
      </c>
      <c r="K64" s="796"/>
      <c r="L64" s="7"/>
      <c r="M64" s="14"/>
      <c r="N64" s="14"/>
      <c r="O64" s="14"/>
      <c r="P64" s="14"/>
      <c r="Q64" s="14"/>
    </row>
    <row r="65" spans="1:17" s="4" customFormat="1" ht="13.5" customHeight="1">
      <c r="A65" s="797" t="s">
        <v>489</v>
      </c>
      <c r="B65" s="744"/>
      <c r="C65" s="738"/>
      <c r="D65" s="739">
        <f>'報告書入力'!$C$49</f>
        <v>0</v>
      </c>
      <c r="E65" s="731"/>
      <c r="F65" s="839"/>
      <c r="G65" s="379" t="s">
        <v>490</v>
      </c>
      <c r="H65" s="377"/>
      <c r="I65" s="378"/>
      <c r="J65" s="739">
        <f>'報告書入力'!$C$52</f>
        <v>0</v>
      </c>
      <c r="K65" s="740"/>
      <c r="L65" s="7"/>
      <c r="M65" s="14"/>
      <c r="N65" s="14"/>
      <c r="O65" s="14"/>
      <c r="P65" s="14"/>
      <c r="Q65" s="14"/>
    </row>
    <row r="66" spans="1:17" s="4" customFormat="1" ht="13.5" customHeight="1" thickBot="1">
      <c r="A66" s="798" t="s">
        <v>491</v>
      </c>
      <c r="B66" s="799"/>
      <c r="C66" s="765"/>
      <c r="D66" s="836">
        <f>'報告書入力'!$C$50</f>
        <v>0</v>
      </c>
      <c r="E66" s="803"/>
      <c r="F66" s="837"/>
      <c r="G66" s="380"/>
      <c r="H66" s="381"/>
      <c r="I66" s="382"/>
      <c r="J66" s="764"/>
      <c r="K66" s="835"/>
      <c r="L66" s="7"/>
      <c r="M66" s="14"/>
      <c r="N66" s="14"/>
      <c r="O66" s="14"/>
      <c r="P66" s="14"/>
      <c r="Q66" s="14"/>
    </row>
    <row r="67" spans="1:17" s="4" customFormat="1" ht="13.5" customHeight="1" thickBot="1">
      <c r="A67" s="383"/>
      <c r="B67" s="383"/>
      <c r="C67" s="383"/>
      <c r="D67" s="383"/>
      <c r="E67" s="383"/>
      <c r="F67" s="383"/>
      <c r="G67" s="384"/>
      <c r="H67" s="384"/>
      <c r="I67" s="384"/>
      <c r="J67" s="383"/>
      <c r="K67" s="383"/>
      <c r="L67" s="3"/>
      <c r="M67" s="14"/>
      <c r="N67" s="14"/>
      <c r="O67" s="14"/>
      <c r="P67" s="14"/>
      <c r="Q67" s="14"/>
    </row>
    <row r="68" spans="1:17" s="4" customFormat="1" ht="13.5" customHeight="1" thickBot="1">
      <c r="A68" s="741" t="s">
        <v>492</v>
      </c>
      <c r="B68" s="742"/>
      <c r="C68" s="742"/>
      <c r="D68" s="742"/>
      <c r="E68" s="742"/>
      <c r="F68" s="742"/>
      <c r="G68" s="742"/>
      <c r="H68" s="742"/>
      <c r="I68" s="742"/>
      <c r="J68" s="742"/>
      <c r="K68" s="743"/>
      <c r="L68" s="3"/>
      <c r="M68" s="14"/>
      <c r="N68" s="14"/>
      <c r="O68" s="14"/>
      <c r="P68" s="14"/>
      <c r="Q68" s="14"/>
    </row>
    <row r="69" spans="1:17" s="4" customFormat="1" ht="13.5" customHeight="1">
      <c r="A69" s="745" t="s">
        <v>493</v>
      </c>
      <c r="B69" s="854" t="s">
        <v>494</v>
      </c>
      <c r="C69" s="854"/>
      <c r="D69" s="855"/>
      <c r="E69" s="385">
        <f>'報告書入力'!C55</f>
        <v>0</v>
      </c>
      <c r="F69" s="386"/>
      <c r="G69" s="386"/>
      <c r="H69" s="386"/>
      <c r="I69" s="386"/>
      <c r="J69" s="387"/>
      <c r="K69" s="388"/>
      <c r="L69" s="3"/>
      <c r="M69" s="14"/>
      <c r="N69" s="14"/>
      <c r="O69" s="14"/>
      <c r="P69" s="14"/>
      <c r="Q69" s="14"/>
    </row>
    <row r="70" spans="1:17" s="4" customFormat="1" ht="13.5" customHeight="1">
      <c r="A70" s="745"/>
      <c r="B70" s="744" t="s">
        <v>495</v>
      </c>
      <c r="C70" s="744"/>
      <c r="D70" s="738"/>
      <c r="E70" s="366">
        <f>'報告書入力'!C56</f>
        <v>0</v>
      </c>
      <c r="F70" s="367"/>
      <c r="G70" s="367"/>
      <c r="H70" s="367"/>
      <c r="I70" s="367"/>
      <c r="J70" s="343"/>
      <c r="K70" s="365"/>
      <c r="L70" s="3"/>
      <c r="M70" s="14"/>
      <c r="N70" s="14"/>
      <c r="O70" s="14"/>
      <c r="P70" s="14"/>
      <c r="Q70" s="14"/>
    </row>
    <row r="71" spans="1:17" s="4" customFormat="1" ht="13.5" customHeight="1">
      <c r="A71" s="745"/>
      <c r="B71" s="747" t="s">
        <v>496</v>
      </c>
      <c r="C71" s="573" t="s">
        <v>94</v>
      </c>
      <c r="D71" s="574"/>
      <c r="E71" s="366">
        <f>'報告書入力'!C58</f>
        <v>0</v>
      </c>
      <c r="F71" s="367"/>
      <c r="G71" s="367"/>
      <c r="H71" s="367"/>
      <c r="I71" s="343"/>
      <c r="J71" s="339"/>
      <c r="K71" s="365"/>
      <c r="L71" s="3"/>
      <c r="M71" s="14"/>
      <c r="N71" s="14"/>
      <c r="O71" s="14"/>
      <c r="P71" s="14"/>
      <c r="Q71" s="14"/>
    </row>
    <row r="72" spans="1:17" s="4" customFormat="1" ht="13.5" customHeight="1">
      <c r="A72" s="745"/>
      <c r="B72" s="747"/>
      <c r="C72" s="737" t="s">
        <v>93</v>
      </c>
      <c r="D72" s="738"/>
      <c r="E72" s="366">
        <f>'報告書入力'!C59</f>
        <v>0</v>
      </c>
      <c r="F72" s="367"/>
      <c r="G72" s="367"/>
      <c r="H72" s="367"/>
      <c r="I72" s="367"/>
      <c r="J72" s="367"/>
      <c r="K72" s="365"/>
      <c r="L72" s="3"/>
      <c r="M72" s="14"/>
      <c r="N72" s="14"/>
      <c r="O72" s="14"/>
      <c r="P72" s="14"/>
      <c r="Q72" s="14"/>
    </row>
    <row r="73" spans="1:17" s="4" customFormat="1" ht="13.5" customHeight="1">
      <c r="A73" s="745"/>
      <c r="B73" s="747"/>
      <c r="C73" s="737" t="s">
        <v>716</v>
      </c>
      <c r="D73" s="738"/>
      <c r="E73" s="366">
        <f>'報告書入力'!C60</f>
        <v>0</v>
      </c>
      <c r="F73" s="367"/>
      <c r="G73" s="367"/>
      <c r="H73" s="367"/>
      <c r="I73" s="367"/>
      <c r="J73" s="367"/>
      <c r="K73" s="365"/>
      <c r="L73" s="7"/>
      <c r="M73" s="14"/>
      <c r="N73" s="14"/>
      <c r="O73" s="14"/>
      <c r="P73" s="14"/>
      <c r="Q73" s="14"/>
    </row>
    <row r="74" spans="1:17" s="4" customFormat="1" ht="13.5" customHeight="1">
      <c r="A74" s="746"/>
      <c r="B74" s="747"/>
      <c r="C74" s="793" t="s">
        <v>714</v>
      </c>
      <c r="D74" s="794"/>
      <c r="E74" s="389">
        <f>'報告書入力'!C61</f>
        <v>0</v>
      </c>
      <c r="F74" s="390"/>
      <c r="G74" s="390"/>
      <c r="H74" s="390"/>
      <c r="I74" s="390"/>
      <c r="J74" s="390"/>
      <c r="K74" s="391"/>
      <c r="L74" s="7"/>
      <c r="M74" s="14"/>
      <c r="N74" s="14"/>
      <c r="O74" s="14"/>
      <c r="P74" s="14"/>
      <c r="Q74" s="14"/>
    </row>
    <row r="75" spans="1:17" s="4" customFormat="1" ht="13.5" customHeight="1">
      <c r="A75" s="754" t="s">
        <v>341</v>
      </c>
      <c r="B75" s="760"/>
      <c r="C75" s="737" t="s">
        <v>98</v>
      </c>
      <c r="D75" s="738"/>
      <c r="E75" s="366">
        <f>'報告書入力'!C62</f>
        <v>0</v>
      </c>
      <c r="F75" s="367"/>
      <c r="G75" s="367"/>
      <c r="H75" s="367"/>
      <c r="I75" s="367"/>
      <c r="J75" s="367"/>
      <c r="K75" s="392"/>
      <c r="L75" s="7"/>
      <c r="M75" s="14"/>
      <c r="N75" s="14"/>
      <c r="O75" s="14"/>
      <c r="P75" s="14"/>
      <c r="Q75" s="14"/>
    </row>
    <row r="76" spans="1:17" s="4" customFormat="1" ht="13.5" customHeight="1">
      <c r="A76" s="761"/>
      <c r="B76" s="760"/>
      <c r="C76" s="737" t="s">
        <v>99</v>
      </c>
      <c r="D76" s="738"/>
      <c r="E76" s="366">
        <f>'報告書入力'!C63</f>
        <v>0</v>
      </c>
      <c r="F76" s="367"/>
      <c r="G76" s="367"/>
      <c r="H76" s="367"/>
      <c r="I76" s="367"/>
      <c r="J76" s="367"/>
      <c r="K76" s="392"/>
      <c r="L76" s="7"/>
      <c r="M76" s="14"/>
      <c r="N76" s="14"/>
      <c r="O76" s="14"/>
      <c r="P76" s="14"/>
      <c r="Q76" s="14"/>
    </row>
    <row r="77" spans="1:17" s="4" customFormat="1" ht="13.5" customHeight="1" thickBot="1">
      <c r="A77" s="762"/>
      <c r="B77" s="763"/>
      <c r="C77" s="764" t="s">
        <v>542</v>
      </c>
      <c r="D77" s="765"/>
      <c r="E77" s="393">
        <f>'報告書入力'!C64</f>
        <v>0</v>
      </c>
      <c r="F77" s="394"/>
      <c r="G77" s="394"/>
      <c r="H77" s="394"/>
      <c r="I77" s="394"/>
      <c r="J77" s="394"/>
      <c r="K77" s="395"/>
      <c r="L77" s="7"/>
      <c r="M77" s="14"/>
      <c r="N77" s="14"/>
      <c r="O77" s="14"/>
      <c r="P77" s="14"/>
      <c r="Q77" s="14"/>
    </row>
    <row r="78" spans="1:17" ht="13.5" customHeight="1" thickBot="1">
      <c r="A78" s="17"/>
      <c r="B78" s="17"/>
      <c r="C78" s="10"/>
      <c r="D78" s="10"/>
      <c r="E78" s="16"/>
      <c r="F78" s="14"/>
      <c r="G78" s="14"/>
      <c r="H78" s="14"/>
      <c r="I78" s="59" t="s">
        <v>342</v>
      </c>
      <c r="J78" s="16">
        <f>'報告書入力'!$C$5</f>
        <v>0</v>
      </c>
      <c r="K78" s="13">
        <v>-2</v>
      </c>
      <c r="L78" s="236" t="s">
        <v>374</v>
      </c>
      <c r="M78" s="3"/>
      <c r="N78" s="3"/>
      <c r="O78" s="3"/>
      <c r="P78" s="766"/>
      <c r="Q78" s="766"/>
    </row>
    <row r="79" spans="1:17" ht="19.5" customHeight="1" thickBot="1">
      <c r="A79" s="757" t="s">
        <v>96</v>
      </c>
      <c r="B79" s="758"/>
      <c r="C79" s="758"/>
      <c r="D79" s="758"/>
      <c r="E79" s="758"/>
      <c r="F79" s="758"/>
      <c r="G79" s="758"/>
      <c r="H79" s="758"/>
      <c r="I79" s="758"/>
      <c r="J79" s="758"/>
      <c r="K79" s="759"/>
      <c r="O79" s="13"/>
      <c r="P79" s="756"/>
      <c r="Q79" s="756"/>
    </row>
    <row r="80" spans="1:17" ht="13.5">
      <c r="A80" s="749" t="s">
        <v>497</v>
      </c>
      <c r="B80" s="716"/>
      <c r="C80" s="713" t="s">
        <v>498</v>
      </c>
      <c r="D80" s="713"/>
      <c r="E80" s="713"/>
      <c r="F80" s="713"/>
      <c r="G80" s="713"/>
      <c r="H80" s="713"/>
      <c r="I80" s="713"/>
      <c r="J80" s="753" t="s">
        <v>97</v>
      </c>
      <c r="K80" s="597"/>
      <c r="O80" s="13"/>
      <c r="P80" s="756"/>
      <c r="Q80" s="756"/>
    </row>
    <row r="81" spans="1:17" ht="27.75" customHeight="1">
      <c r="A81" s="754" t="s">
        <v>147</v>
      </c>
      <c r="B81" s="755"/>
      <c r="C81" s="731">
        <f>'報告書入力'!$C$67</f>
        <v>0</v>
      </c>
      <c r="D81" s="731"/>
      <c r="E81" s="731"/>
      <c r="F81" s="731"/>
      <c r="G81" s="731"/>
      <c r="H81" s="731"/>
      <c r="I81" s="731"/>
      <c r="J81" s="735">
        <f>'報告書入力'!$D$67</f>
        <v>0</v>
      </c>
      <c r="K81" s="736"/>
      <c r="O81" s="13"/>
      <c r="P81" s="756"/>
      <c r="Q81" s="756"/>
    </row>
    <row r="82" spans="1:17" ht="27.75" customHeight="1">
      <c r="A82" s="752" t="s">
        <v>148</v>
      </c>
      <c r="B82" s="398" t="s">
        <v>500</v>
      </c>
      <c r="C82" s="776" t="s">
        <v>169</v>
      </c>
      <c r="D82" s="731">
        <f>'報告書入力'!C69</f>
        <v>0</v>
      </c>
      <c r="E82" s="731"/>
      <c r="F82" s="731"/>
      <c r="G82" s="731"/>
      <c r="H82" s="731"/>
      <c r="I82" s="731"/>
      <c r="J82" s="735">
        <f>'報告書入力'!$D$69</f>
        <v>0</v>
      </c>
      <c r="K82" s="736"/>
      <c r="O82" s="775"/>
      <c r="P82" s="756"/>
      <c r="Q82" s="756"/>
    </row>
    <row r="83" spans="1:17" ht="27.75" customHeight="1">
      <c r="A83" s="745"/>
      <c r="B83" s="398" t="s">
        <v>501</v>
      </c>
      <c r="C83" s="773"/>
      <c r="D83" s="731">
        <f>'報告書入力'!C70</f>
        <v>0</v>
      </c>
      <c r="E83" s="731"/>
      <c r="F83" s="731"/>
      <c r="G83" s="731"/>
      <c r="H83" s="731"/>
      <c r="I83" s="731"/>
      <c r="J83" s="735">
        <f>'報告書入力'!$D$70</f>
        <v>0</v>
      </c>
      <c r="K83" s="736"/>
      <c r="O83" s="775"/>
      <c r="P83" s="756"/>
      <c r="Q83" s="756"/>
    </row>
    <row r="84" spans="1:17" ht="27.75" customHeight="1">
      <c r="A84" s="745"/>
      <c r="B84" s="398" t="s">
        <v>502</v>
      </c>
      <c r="C84" s="773"/>
      <c r="D84" s="731">
        <f>'報告書入力'!C71</f>
        <v>0</v>
      </c>
      <c r="E84" s="731"/>
      <c r="F84" s="731"/>
      <c r="G84" s="731"/>
      <c r="H84" s="731"/>
      <c r="I84" s="731"/>
      <c r="J84" s="735">
        <f>'報告書入力'!$D$71</f>
        <v>0</v>
      </c>
      <c r="K84" s="736"/>
      <c r="O84" s="13"/>
      <c r="P84" s="756"/>
      <c r="Q84" s="756"/>
    </row>
    <row r="85" spans="1:17" ht="27.75" customHeight="1">
      <c r="A85" s="745"/>
      <c r="B85" s="954" t="s">
        <v>171</v>
      </c>
      <c r="C85" s="529" t="s">
        <v>468</v>
      </c>
      <c r="D85" s="952">
        <f>'報告書入力'!C72</f>
        <v>0</v>
      </c>
      <c r="E85" s="953"/>
      <c r="F85" s="953"/>
      <c r="G85" s="953"/>
      <c r="H85" s="953"/>
      <c r="I85" s="953"/>
      <c r="J85" s="750"/>
      <c r="K85" s="751"/>
      <c r="L85" s="3"/>
      <c r="O85" s="13"/>
      <c r="P85" s="756"/>
      <c r="Q85" s="756"/>
    </row>
    <row r="86" spans="1:17" ht="27.75" customHeight="1">
      <c r="A86" s="745"/>
      <c r="B86" s="955"/>
      <c r="C86" s="530" t="s">
        <v>401</v>
      </c>
      <c r="D86" s="951">
        <f>'報告書入力'!C73</f>
        <v>0</v>
      </c>
      <c r="E86" s="951"/>
      <c r="F86" s="951"/>
      <c r="G86" s="951"/>
      <c r="H86" s="951"/>
      <c r="I86" s="951"/>
      <c r="J86" s="771">
        <f>'報告書入力'!$D$73</f>
        <v>0</v>
      </c>
      <c r="K86" s="718"/>
      <c r="L86" s="3"/>
      <c r="O86" s="13"/>
      <c r="P86" s="756"/>
      <c r="Q86" s="756"/>
    </row>
    <row r="87" spans="1:17" ht="27.75" customHeight="1">
      <c r="A87" s="745"/>
      <c r="B87" s="398" t="s">
        <v>503</v>
      </c>
      <c r="C87" s="776" t="s">
        <v>170</v>
      </c>
      <c r="D87" s="408">
        <f>'報告書入力'!$B$74</f>
        <v>0</v>
      </c>
      <c r="E87" s="772" t="s">
        <v>467</v>
      </c>
      <c r="F87" s="768">
        <f>'報告書入力'!C74</f>
        <v>0</v>
      </c>
      <c r="G87" s="769"/>
      <c r="H87" s="769"/>
      <c r="I87" s="770"/>
      <c r="J87" s="735">
        <f>'報告書入力'!$D$74</f>
        <v>0</v>
      </c>
      <c r="K87" s="736"/>
      <c r="O87" s="8"/>
      <c r="P87" s="756"/>
      <c r="Q87" s="756"/>
    </row>
    <row r="88" spans="1:17" ht="27.75" customHeight="1">
      <c r="A88" s="745"/>
      <c r="B88" s="398" t="s">
        <v>504</v>
      </c>
      <c r="C88" s="773"/>
      <c r="D88" s="408">
        <f>'報告書入力'!$B$75</f>
        <v>0</v>
      </c>
      <c r="E88" s="773"/>
      <c r="F88" s="768">
        <f>'報告書入力'!C75</f>
        <v>0</v>
      </c>
      <c r="G88" s="769"/>
      <c r="H88" s="769"/>
      <c r="I88" s="770"/>
      <c r="J88" s="735">
        <f>'報告書入力'!$D$75</f>
        <v>0</v>
      </c>
      <c r="K88" s="736"/>
      <c r="O88" s="8"/>
      <c r="P88" s="756"/>
      <c r="Q88" s="756"/>
    </row>
    <row r="89" spans="1:17" ht="27.75" customHeight="1">
      <c r="A89" s="746"/>
      <c r="B89" s="398" t="s">
        <v>505</v>
      </c>
      <c r="C89" s="774"/>
      <c r="D89" s="408">
        <f>'報告書入力'!$B$76</f>
        <v>0</v>
      </c>
      <c r="E89" s="774"/>
      <c r="F89" s="768">
        <f>'報告書入力'!C76</f>
        <v>0</v>
      </c>
      <c r="G89" s="769"/>
      <c r="H89" s="769"/>
      <c r="I89" s="770"/>
      <c r="J89" s="735">
        <f>'報告書入力'!$D$76</f>
        <v>0</v>
      </c>
      <c r="K89" s="736"/>
      <c r="O89" s="8"/>
      <c r="P89" s="756"/>
      <c r="Q89" s="756"/>
    </row>
    <row r="90" spans="1:17" ht="27.75" customHeight="1">
      <c r="A90" s="701" t="s">
        <v>372</v>
      </c>
      <c r="B90" s="702"/>
      <c r="C90" s="768">
        <f>'報告書入力'!C77</f>
        <v>0</v>
      </c>
      <c r="D90" s="769"/>
      <c r="E90" s="769"/>
      <c r="F90" s="769"/>
      <c r="G90" s="769"/>
      <c r="H90" s="769"/>
      <c r="I90" s="770"/>
      <c r="J90" s="778">
        <f>'報告書入力'!$D$77</f>
        <v>0</v>
      </c>
      <c r="K90" s="779"/>
      <c r="O90" s="777"/>
      <c r="P90" s="756"/>
      <c r="Q90" s="756"/>
    </row>
    <row r="91" spans="1:17" ht="27.75" customHeight="1">
      <c r="A91" s="701" t="s">
        <v>507</v>
      </c>
      <c r="B91" s="702"/>
      <c r="C91" s="699" t="s">
        <v>506</v>
      </c>
      <c r="D91" s="697">
        <f>'報告書入力'!C78</f>
        <v>0</v>
      </c>
      <c r="E91" s="697"/>
      <c r="F91" s="697"/>
      <c r="G91" s="697"/>
      <c r="H91" s="697"/>
      <c r="I91" s="697"/>
      <c r="J91" s="778">
        <f>'報告書入力'!$D$78</f>
        <v>0</v>
      </c>
      <c r="K91" s="779"/>
      <c r="O91" s="777"/>
      <c r="P91" s="756"/>
      <c r="Q91" s="756"/>
    </row>
    <row r="92" spans="1:17" ht="27.75" customHeight="1">
      <c r="A92" s="701" t="s">
        <v>508</v>
      </c>
      <c r="B92" s="702"/>
      <c r="C92" s="700"/>
      <c r="D92" s="698">
        <f>'報告書入力'!C79</f>
        <v>0</v>
      </c>
      <c r="E92" s="698"/>
      <c r="F92" s="698"/>
      <c r="G92" s="698"/>
      <c r="H92" s="698"/>
      <c r="I92" s="698"/>
      <c r="J92" s="778">
        <f>'報告書入力'!$D$79</f>
        <v>0</v>
      </c>
      <c r="K92" s="779"/>
      <c r="L92" s="237" t="s">
        <v>374</v>
      </c>
      <c r="M92" s="11"/>
      <c r="N92" s="11"/>
      <c r="O92" s="8"/>
      <c r="P92" s="756"/>
      <c r="Q92" s="756"/>
    </row>
    <row r="93" spans="1:17" ht="27.75" customHeight="1">
      <c r="A93" s="705" t="s">
        <v>149</v>
      </c>
      <c r="B93" s="410" t="s">
        <v>509</v>
      </c>
      <c r="C93" s="780">
        <f>'報告書入力'!C81</f>
        <v>0</v>
      </c>
      <c r="D93" s="781"/>
      <c r="E93" s="781"/>
      <c r="F93" s="781"/>
      <c r="G93" s="781"/>
      <c r="H93" s="781"/>
      <c r="I93" s="782"/>
      <c r="J93" s="778">
        <f>'報告書入力'!$D$81</f>
        <v>0</v>
      </c>
      <c r="K93" s="779"/>
      <c r="L93" s="3"/>
      <c r="M93" s="3"/>
      <c r="N93" s="3"/>
      <c r="O93" s="3"/>
      <c r="P93" s="3"/>
      <c r="Q93" s="3"/>
    </row>
    <row r="94" spans="1:17" ht="27.75" customHeight="1">
      <c r="A94" s="706"/>
      <c r="B94" s="363" t="s">
        <v>510</v>
      </c>
      <c r="C94" s="768">
        <f>'報告書入力'!C82</f>
        <v>0</v>
      </c>
      <c r="D94" s="769"/>
      <c r="E94" s="769"/>
      <c r="F94" s="769"/>
      <c r="G94" s="769"/>
      <c r="H94" s="769"/>
      <c r="I94" s="770"/>
      <c r="J94" s="778">
        <f>'報告書入力'!$D$82</f>
        <v>0</v>
      </c>
      <c r="K94" s="779"/>
      <c r="L94" s="3"/>
      <c r="M94" s="3"/>
      <c r="N94" s="3"/>
      <c r="O94" s="3"/>
      <c r="P94" s="3"/>
      <c r="Q94" s="3"/>
    </row>
    <row r="95" spans="1:11" ht="27.75" customHeight="1" thickBot="1">
      <c r="A95" s="703" t="s">
        <v>511</v>
      </c>
      <c r="B95" s="704"/>
      <c r="C95" s="527" t="s">
        <v>506</v>
      </c>
      <c r="D95" s="792">
        <f>'報告書入力'!$C$83</f>
        <v>0</v>
      </c>
      <c r="E95" s="792"/>
      <c r="F95" s="792"/>
      <c r="G95" s="792"/>
      <c r="H95" s="792"/>
      <c r="I95" s="792"/>
      <c r="J95" s="851">
        <f>'報告書入力'!$D$83</f>
        <v>0</v>
      </c>
      <c r="K95" s="852"/>
    </row>
    <row r="96" spans="1:17" ht="12" customHeight="1" thickBot="1">
      <c r="A96" s="18"/>
      <c r="B96" s="3"/>
      <c r="C96" s="3"/>
      <c r="D96" s="3"/>
      <c r="E96" s="3"/>
      <c r="F96" s="3"/>
      <c r="G96" s="3"/>
      <c r="H96" s="3"/>
      <c r="I96" s="3"/>
      <c r="J96" s="3"/>
      <c r="K96" s="3"/>
      <c r="L96" s="3"/>
      <c r="M96" s="3"/>
      <c r="Q96" s="7"/>
    </row>
    <row r="97" spans="1:17" ht="13.5" customHeight="1" thickBot="1">
      <c r="A97" s="741" t="s">
        <v>512</v>
      </c>
      <c r="B97" s="742"/>
      <c r="C97" s="742"/>
      <c r="D97" s="742"/>
      <c r="E97" s="742"/>
      <c r="F97" s="742"/>
      <c r="G97" s="742"/>
      <c r="H97" s="742"/>
      <c r="I97" s="742"/>
      <c r="J97" s="742"/>
      <c r="K97" s="743"/>
      <c r="L97" s="3"/>
      <c r="M97" s="3"/>
      <c r="Q97" s="7"/>
    </row>
    <row r="98" spans="1:17" ht="13.5" customHeight="1">
      <c r="A98" s="856" t="s">
        <v>513</v>
      </c>
      <c r="B98" s="857"/>
      <c r="C98" s="857" t="s">
        <v>514</v>
      </c>
      <c r="D98" s="857"/>
      <c r="E98" s="412" t="s">
        <v>515</v>
      </c>
      <c r="F98" s="858" t="s">
        <v>142</v>
      </c>
      <c r="G98" s="859"/>
      <c r="H98" s="859"/>
      <c r="I98" s="859"/>
      <c r="J98" s="859"/>
      <c r="K98" s="860"/>
      <c r="L98" s="3"/>
      <c r="M98" s="3"/>
      <c r="Q98" s="7"/>
    </row>
    <row r="99" spans="1:17" ht="13.5" customHeight="1">
      <c r="A99" s="701" t="s">
        <v>516</v>
      </c>
      <c r="B99" s="702"/>
      <c r="C99" s="783" t="s">
        <v>517</v>
      </c>
      <c r="D99" s="783"/>
      <c r="E99" s="853">
        <f>'報告書入力'!$B$86</f>
        <v>0</v>
      </c>
      <c r="F99" s="689">
        <f>'報告書入力'!$C$86</f>
        <v>0</v>
      </c>
      <c r="G99" s="690"/>
      <c r="H99" s="690"/>
      <c r="I99" s="690"/>
      <c r="J99" s="690"/>
      <c r="K99" s="691"/>
      <c r="L99" s="3"/>
      <c r="M99" s="3"/>
      <c r="Q99" s="7"/>
    </row>
    <row r="100" spans="1:17" ht="13.5" customHeight="1">
      <c r="A100" s="701"/>
      <c r="B100" s="702"/>
      <c r="C100" s="783" t="s">
        <v>518</v>
      </c>
      <c r="D100" s="783"/>
      <c r="E100" s="853"/>
      <c r="F100" s="689">
        <f>'報告書入力'!$C$87</f>
        <v>0</v>
      </c>
      <c r="G100" s="690"/>
      <c r="H100" s="690"/>
      <c r="I100" s="690"/>
      <c r="J100" s="690"/>
      <c r="K100" s="691"/>
      <c r="L100" s="3"/>
      <c r="M100" s="3"/>
      <c r="Q100" s="7"/>
    </row>
    <row r="101" spans="1:17" ht="13.5" customHeight="1">
      <c r="A101" s="861" t="s">
        <v>519</v>
      </c>
      <c r="B101" s="862"/>
      <c r="C101" s="783" t="s">
        <v>520</v>
      </c>
      <c r="D101" s="783"/>
      <c r="E101" s="853">
        <f>'報告書入力'!$B$88</f>
        <v>0</v>
      </c>
      <c r="F101" s="689">
        <f>'報告書入力'!$C$88</f>
        <v>0</v>
      </c>
      <c r="G101" s="690"/>
      <c r="H101" s="690"/>
      <c r="I101" s="690"/>
      <c r="J101" s="690"/>
      <c r="K101" s="691"/>
      <c r="L101" s="3"/>
      <c r="M101" s="3"/>
      <c r="Q101" s="7"/>
    </row>
    <row r="102" spans="1:17" ht="13.5" customHeight="1">
      <c r="A102" s="863"/>
      <c r="B102" s="864"/>
      <c r="C102" s="783" t="s">
        <v>521</v>
      </c>
      <c r="D102" s="783"/>
      <c r="E102" s="853"/>
      <c r="F102" s="689">
        <f>'報告書入力'!$C$89</f>
        <v>0</v>
      </c>
      <c r="G102" s="690"/>
      <c r="H102" s="690"/>
      <c r="I102" s="690"/>
      <c r="J102" s="690"/>
      <c r="K102" s="691"/>
      <c r="L102" s="3"/>
      <c r="M102" s="3"/>
      <c r="Q102" s="766"/>
    </row>
    <row r="103" spans="1:17" ht="13.5" customHeight="1">
      <c r="A103" s="872" t="s">
        <v>522</v>
      </c>
      <c r="B103" s="873"/>
      <c r="C103" s="785" t="s">
        <v>523</v>
      </c>
      <c r="D103" s="786"/>
      <c r="E103" s="853">
        <f>'報告書入力'!$B$90</f>
        <v>0</v>
      </c>
      <c r="F103" s="689">
        <f>'報告書入力'!$C$90</f>
        <v>0</v>
      </c>
      <c r="G103" s="690"/>
      <c r="H103" s="690"/>
      <c r="I103" s="690"/>
      <c r="J103" s="690"/>
      <c r="K103" s="691"/>
      <c r="L103" s="3"/>
      <c r="M103" s="3"/>
      <c r="Q103" s="766"/>
    </row>
    <row r="104" spans="1:17" ht="13.5" customHeight="1">
      <c r="A104" s="872"/>
      <c r="B104" s="873"/>
      <c r="C104" s="783" t="s">
        <v>524</v>
      </c>
      <c r="D104" s="783"/>
      <c r="E104" s="853"/>
      <c r="F104" s="689">
        <f>'報告書入力'!$C$91</f>
        <v>0</v>
      </c>
      <c r="G104" s="690"/>
      <c r="H104" s="690"/>
      <c r="I104" s="690"/>
      <c r="J104" s="690"/>
      <c r="K104" s="691"/>
      <c r="L104" s="3"/>
      <c r="M104" s="3"/>
      <c r="Q104" s="7"/>
    </row>
    <row r="105" spans="1:17" ht="13.5" customHeight="1">
      <c r="A105" s="872"/>
      <c r="B105" s="873"/>
      <c r="C105" s="783" t="s">
        <v>168</v>
      </c>
      <c r="D105" s="783"/>
      <c r="E105" s="853"/>
      <c r="F105" s="689">
        <f>'報告書入力'!$C$92</f>
        <v>0</v>
      </c>
      <c r="G105" s="690"/>
      <c r="H105" s="690"/>
      <c r="I105" s="690"/>
      <c r="J105" s="690"/>
      <c r="K105" s="691"/>
      <c r="L105" s="3"/>
      <c r="M105" s="3"/>
      <c r="Q105" s="7"/>
    </row>
    <row r="106" spans="1:17" ht="13.5" customHeight="1">
      <c r="A106" s="863"/>
      <c r="B106" s="864"/>
      <c r="C106" s="783" t="s">
        <v>526</v>
      </c>
      <c r="D106" s="783"/>
      <c r="E106" s="853"/>
      <c r="F106" s="689">
        <f>'報告書入力'!$C$93</f>
        <v>0</v>
      </c>
      <c r="G106" s="690"/>
      <c r="H106" s="690"/>
      <c r="I106" s="690"/>
      <c r="J106" s="690"/>
      <c r="K106" s="691"/>
      <c r="L106" s="3"/>
      <c r="M106" s="3"/>
      <c r="Q106" s="7"/>
    </row>
    <row r="107" spans="1:17" ht="13.5" customHeight="1">
      <c r="A107" s="701" t="s">
        <v>527</v>
      </c>
      <c r="B107" s="702"/>
      <c r="C107" s="702"/>
      <c r="D107" s="702"/>
      <c r="E107" s="370">
        <f>'報告書入力'!$B$94</f>
        <v>0</v>
      </c>
      <c r="F107" s="689">
        <f>'報告書入力'!$C$94</f>
        <v>0</v>
      </c>
      <c r="G107" s="690"/>
      <c r="H107" s="690"/>
      <c r="I107" s="690"/>
      <c r="J107" s="690"/>
      <c r="K107" s="691"/>
      <c r="L107" s="3"/>
      <c r="M107" s="3"/>
      <c r="Q107" s="766"/>
    </row>
    <row r="108" spans="1:17" ht="13.5" customHeight="1">
      <c r="A108" s="868" t="s">
        <v>528</v>
      </c>
      <c r="B108" s="869" t="s">
        <v>529</v>
      </c>
      <c r="C108" s="785" t="s">
        <v>523</v>
      </c>
      <c r="D108" s="786"/>
      <c r="E108" s="787">
        <f>'報告書入力'!$B$95</f>
        <v>0</v>
      </c>
      <c r="F108" s="689">
        <f>'報告書入力'!$C$95</f>
        <v>0</v>
      </c>
      <c r="G108" s="690"/>
      <c r="H108" s="690"/>
      <c r="I108" s="690"/>
      <c r="J108" s="690"/>
      <c r="K108" s="691"/>
      <c r="L108" s="3"/>
      <c r="M108" s="3"/>
      <c r="Q108" s="766"/>
    </row>
    <row r="109" spans="1:17" ht="13.5" customHeight="1">
      <c r="A109" s="868"/>
      <c r="B109" s="870"/>
      <c r="C109" s="783" t="s">
        <v>524</v>
      </c>
      <c r="D109" s="783"/>
      <c r="E109" s="787"/>
      <c r="F109" s="689">
        <f>'報告書入力'!$C$96</f>
        <v>0</v>
      </c>
      <c r="G109" s="690"/>
      <c r="H109" s="690"/>
      <c r="I109" s="690"/>
      <c r="J109" s="690"/>
      <c r="K109" s="691"/>
      <c r="L109" s="3"/>
      <c r="M109" s="3"/>
      <c r="Q109" s="766"/>
    </row>
    <row r="110" spans="1:17" ht="13.5" customHeight="1">
      <c r="A110" s="868"/>
      <c r="B110" s="871"/>
      <c r="C110" s="783" t="s">
        <v>525</v>
      </c>
      <c r="D110" s="783"/>
      <c r="E110" s="787"/>
      <c r="F110" s="689">
        <f>'報告書入力'!$C$97</f>
        <v>0</v>
      </c>
      <c r="G110" s="690"/>
      <c r="H110" s="690"/>
      <c r="I110" s="690"/>
      <c r="J110" s="690"/>
      <c r="K110" s="691"/>
      <c r="L110" s="3"/>
      <c r="M110" s="3"/>
      <c r="Q110" s="766"/>
    </row>
    <row r="111" spans="1:17" ht="13.5" customHeight="1">
      <c r="A111" s="868"/>
      <c r="B111" s="866" t="s">
        <v>530</v>
      </c>
      <c r="C111" s="760"/>
      <c r="D111" s="867"/>
      <c r="E111" s="413">
        <f>'報告書入力'!$B$98</f>
        <v>0</v>
      </c>
      <c r="F111" s="689">
        <f>'報告書入力'!$C$98</f>
        <v>0</v>
      </c>
      <c r="G111" s="690"/>
      <c r="H111" s="690"/>
      <c r="I111" s="690"/>
      <c r="J111" s="690"/>
      <c r="K111" s="691"/>
      <c r="L111" s="3"/>
      <c r="M111" s="3"/>
      <c r="Q111" s="7"/>
    </row>
    <row r="112" spans="1:17" ht="13.5" customHeight="1">
      <c r="A112" s="868"/>
      <c r="B112" s="866" t="s">
        <v>531</v>
      </c>
      <c r="C112" s="760"/>
      <c r="D112" s="867"/>
      <c r="E112" s="413">
        <f>'報告書入力'!$B$99</f>
        <v>0</v>
      </c>
      <c r="F112" s="689">
        <f>'報告書入力'!$C$99</f>
        <v>0</v>
      </c>
      <c r="G112" s="690"/>
      <c r="H112" s="690"/>
      <c r="I112" s="690"/>
      <c r="J112" s="690"/>
      <c r="K112" s="691"/>
      <c r="L112" s="3"/>
      <c r="M112" s="3"/>
      <c r="Q112" s="7"/>
    </row>
    <row r="113" spans="1:17" ht="13.5" customHeight="1">
      <c r="A113" s="701" t="s">
        <v>532</v>
      </c>
      <c r="B113" s="409" t="s">
        <v>533</v>
      </c>
      <c r="C113" s="783" t="s">
        <v>534</v>
      </c>
      <c r="D113" s="783"/>
      <c r="E113" s="413">
        <f>'報告書入力'!$B$100</f>
        <v>0</v>
      </c>
      <c r="F113" s="689">
        <f>'報告書入力'!$C$100</f>
        <v>0</v>
      </c>
      <c r="G113" s="690"/>
      <c r="H113" s="690"/>
      <c r="I113" s="690"/>
      <c r="J113" s="690"/>
      <c r="K113" s="691"/>
      <c r="L113" s="3"/>
      <c r="M113" s="3"/>
      <c r="Q113" s="7"/>
    </row>
    <row r="114" spans="1:17" ht="13.5" customHeight="1">
      <c r="A114" s="701"/>
      <c r="B114" s="702" t="s">
        <v>535</v>
      </c>
      <c r="C114" s="783" t="s">
        <v>536</v>
      </c>
      <c r="D114" s="783"/>
      <c r="E114" s="787">
        <f>'報告書入力'!$B$101</f>
        <v>0</v>
      </c>
      <c r="F114" s="689">
        <f>'報告書入力'!$C$101</f>
        <v>0</v>
      </c>
      <c r="G114" s="690"/>
      <c r="H114" s="690"/>
      <c r="I114" s="690"/>
      <c r="J114" s="690"/>
      <c r="K114" s="691"/>
      <c r="L114" s="3"/>
      <c r="M114" s="3"/>
      <c r="Q114" s="7"/>
    </row>
    <row r="115" spans="1:17" ht="13.5" customHeight="1">
      <c r="A115" s="701"/>
      <c r="B115" s="702"/>
      <c r="C115" s="783" t="s">
        <v>537</v>
      </c>
      <c r="D115" s="783"/>
      <c r="E115" s="787"/>
      <c r="F115" s="689">
        <f>'報告書入力'!$C$102</f>
        <v>0</v>
      </c>
      <c r="G115" s="690"/>
      <c r="H115" s="690"/>
      <c r="I115" s="690"/>
      <c r="J115" s="690"/>
      <c r="K115" s="691"/>
      <c r="L115" s="3"/>
      <c r="M115" s="3"/>
      <c r="Q115" s="7"/>
    </row>
    <row r="116" spans="1:17" ht="12" customHeight="1">
      <c r="A116" s="701" t="s">
        <v>538</v>
      </c>
      <c r="B116" s="702" t="s">
        <v>539</v>
      </c>
      <c r="C116" s="783" t="s">
        <v>533</v>
      </c>
      <c r="D116" s="783"/>
      <c r="E116" s="370">
        <f>'報告書入力'!$B$103</f>
        <v>0</v>
      </c>
      <c r="F116" s="689">
        <f>'報告書入力'!$C$103</f>
        <v>0</v>
      </c>
      <c r="G116" s="690"/>
      <c r="H116" s="690"/>
      <c r="I116" s="690"/>
      <c r="J116" s="690"/>
      <c r="K116" s="691"/>
      <c r="L116" s="3"/>
      <c r="M116" s="3"/>
      <c r="Q116" s="7"/>
    </row>
    <row r="117" spans="1:17" ht="13.5">
      <c r="A117" s="701"/>
      <c r="B117" s="702"/>
      <c r="C117" s="783" t="s">
        <v>540</v>
      </c>
      <c r="D117" s="783"/>
      <c r="E117" s="370">
        <f>'報告書入力'!$B$104</f>
        <v>0</v>
      </c>
      <c r="F117" s="689">
        <f>'報告書入力'!$C$104</f>
        <v>0</v>
      </c>
      <c r="G117" s="690"/>
      <c r="H117" s="690"/>
      <c r="I117" s="690"/>
      <c r="J117" s="690"/>
      <c r="K117" s="691"/>
      <c r="L117" s="3"/>
      <c r="M117" s="3"/>
      <c r="Q117" s="7"/>
    </row>
    <row r="118" spans="1:11" ht="14.25" thickBot="1">
      <c r="A118" s="703"/>
      <c r="B118" s="411" t="s">
        <v>541</v>
      </c>
      <c r="C118" s="897"/>
      <c r="D118" s="898"/>
      <c r="E118" s="414">
        <f>'報告書入力'!$B$105</f>
        <v>0</v>
      </c>
      <c r="F118" s="899">
        <f>'報告書入力'!$C$105</f>
        <v>0</v>
      </c>
      <c r="G118" s="900"/>
      <c r="H118" s="900"/>
      <c r="I118" s="900"/>
      <c r="J118" s="900"/>
      <c r="K118" s="901"/>
    </row>
    <row r="119" spans="1:12" ht="14.25">
      <c r="A119" s="15"/>
      <c r="I119" s="396" t="s">
        <v>343</v>
      </c>
      <c r="J119" s="385">
        <f>'報告書入力'!$C$5</f>
        <v>0</v>
      </c>
      <c r="K119" s="397">
        <v>-3</v>
      </c>
      <c r="L119" s="157" t="s">
        <v>374</v>
      </c>
    </row>
    <row r="120" spans="2:11" ht="13.5">
      <c r="B120" s="416"/>
      <c r="C120" s="417"/>
      <c r="D120" s="417" t="s">
        <v>213</v>
      </c>
      <c r="E120" s="417"/>
      <c r="F120" s="417"/>
      <c r="G120" s="417"/>
      <c r="H120" s="418">
        <f>'報告書入力'!C7</f>
        <v>0</v>
      </c>
      <c r="I120" s="417" t="s">
        <v>134</v>
      </c>
      <c r="J120" s="417"/>
      <c r="K120" s="419"/>
    </row>
    <row r="121" ht="6" customHeight="1"/>
    <row r="122" ht="13.5">
      <c r="B122" s="415" t="s">
        <v>299</v>
      </c>
    </row>
    <row r="123" spans="2:11" ht="13.5">
      <c r="B123" s="415" t="s">
        <v>174</v>
      </c>
      <c r="C123" s="415"/>
      <c r="D123" s="415"/>
      <c r="E123" s="415"/>
      <c r="F123" s="415"/>
      <c r="G123" s="415"/>
      <c r="H123" s="415"/>
      <c r="I123" s="415"/>
      <c r="J123" s="415"/>
      <c r="K123" s="415"/>
    </row>
    <row r="124" spans="2:11" ht="13.5" customHeight="1">
      <c r="B124" s="865" t="s">
        <v>616</v>
      </c>
      <c r="C124" s="865"/>
      <c r="D124" s="865"/>
      <c r="E124" s="865" t="s">
        <v>175</v>
      </c>
      <c r="F124" s="865"/>
      <c r="G124" s="865"/>
      <c r="H124" s="865"/>
      <c r="I124" s="865" t="s">
        <v>153</v>
      </c>
      <c r="J124" s="865"/>
      <c r="K124" s="865"/>
    </row>
    <row r="125" spans="2:11" ht="12">
      <c r="B125" s="876" t="str">
        <f>'報告書入力'!$A$112</f>
        <v>悪い（軟弱地盤割増１．０）</v>
      </c>
      <c r="C125" s="876"/>
      <c r="D125" s="876"/>
      <c r="E125" s="876">
        <f>'報告書入力'!$C$112</f>
        <v>0</v>
      </c>
      <c r="F125" s="876"/>
      <c r="G125" s="876"/>
      <c r="H125" s="876"/>
      <c r="I125" s="924">
        <f>'報告書入力'!$D$112</f>
        <v>0</v>
      </c>
      <c r="J125" s="925"/>
      <c r="K125" s="926"/>
    </row>
    <row r="126" spans="2:11" ht="24" customHeight="1">
      <c r="B126" s="876"/>
      <c r="C126" s="876"/>
      <c r="D126" s="876"/>
      <c r="E126" s="876"/>
      <c r="F126" s="876"/>
      <c r="G126" s="876"/>
      <c r="H126" s="876"/>
      <c r="I126" s="885">
        <f>'報告書入力'!$D$113</f>
        <v>0</v>
      </c>
      <c r="J126" s="886"/>
      <c r="K126" s="887"/>
    </row>
    <row r="127" spans="2:11" ht="6" customHeight="1">
      <c r="B127" s="415"/>
      <c r="C127" s="415"/>
      <c r="D127" s="415"/>
      <c r="E127" s="415"/>
      <c r="F127" s="415"/>
      <c r="G127" s="415"/>
      <c r="H127" s="415"/>
      <c r="I127" s="415"/>
      <c r="J127" s="415"/>
      <c r="K127" s="415"/>
    </row>
    <row r="128" spans="2:11" ht="13.5">
      <c r="B128" s="415" t="s">
        <v>176</v>
      </c>
      <c r="C128" s="415"/>
      <c r="D128" s="415"/>
      <c r="E128" s="415"/>
      <c r="F128" s="415"/>
      <c r="G128" s="415"/>
      <c r="H128" s="415"/>
      <c r="I128" s="415"/>
      <c r="J128" s="415"/>
      <c r="K128" s="415"/>
    </row>
    <row r="129" spans="2:11" ht="13.5">
      <c r="B129" s="865" t="s">
        <v>616</v>
      </c>
      <c r="C129" s="865"/>
      <c r="D129" s="865"/>
      <c r="E129" s="865" t="s">
        <v>175</v>
      </c>
      <c r="F129" s="865"/>
      <c r="G129" s="865"/>
      <c r="H129" s="865"/>
      <c r="I129" s="865" t="s">
        <v>153</v>
      </c>
      <c r="J129" s="865"/>
      <c r="K129" s="865"/>
    </row>
    <row r="130" spans="2:11" ht="26.25" customHeight="1">
      <c r="B130" s="930">
        <f>'報告書入力'!$A$116</f>
        <v>0</v>
      </c>
      <c r="C130" s="931"/>
      <c r="D130" s="932"/>
      <c r="E130" s="876">
        <f>'報告書入力'!$C$116</f>
        <v>0</v>
      </c>
      <c r="F130" s="876"/>
      <c r="G130" s="876"/>
      <c r="H130" s="876"/>
      <c r="I130" s="927">
        <f>'報告書入力'!$D$116</f>
        <v>0</v>
      </c>
      <c r="J130" s="928"/>
      <c r="K130" s="929"/>
    </row>
    <row r="131" ht="6" customHeight="1"/>
    <row r="132" ht="13.5">
      <c r="B132" s="415" t="s">
        <v>177</v>
      </c>
    </row>
    <row r="133" spans="2:11" ht="13.5">
      <c r="B133" s="866" t="s">
        <v>214</v>
      </c>
      <c r="C133" s="760"/>
      <c r="D133" s="867"/>
      <c r="E133" s="28"/>
      <c r="F133" s="28"/>
      <c r="G133" s="28"/>
      <c r="H133" s="28"/>
      <c r="I133" s="28" t="s">
        <v>153</v>
      </c>
      <c r="J133" s="28"/>
      <c r="K133" s="37"/>
    </row>
    <row r="134" spans="2:11" ht="27.75" customHeight="1">
      <c r="B134" s="923">
        <f>'報告書入力'!A119</f>
        <v>0</v>
      </c>
      <c r="C134" s="877"/>
      <c r="D134" s="878"/>
      <c r="E134" s="877" t="e">
        <f>'報告書入力'!C119</f>
        <v>#N/A</v>
      </c>
      <c r="F134" s="877"/>
      <c r="G134" s="877"/>
      <c r="H134" s="877"/>
      <c r="I134" s="877"/>
      <c r="J134" s="877"/>
      <c r="K134" s="878"/>
    </row>
    <row r="135" spans="2:11" ht="12">
      <c r="B135" s="885"/>
      <c r="C135" s="886"/>
      <c r="D135" s="887"/>
      <c r="E135" s="886">
        <f>'報告書入力'!C120</f>
        <v>0</v>
      </c>
      <c r="F135" s="886"/>
      <c r="G135" s="886"/>
      <c r="H135" s="886"/>
      <c r="I135" s="886"/>
      <c r="J135" s="886"/>
      <c r="K135" s="887"/>
    </row>
    <row r="136" ht="6" customHeight="1"/>
    <row r="137" spans="2:12" ht="12" customHeight="1">
      <c r="B137" s="415" t="s">
        <v>178</v>
      </c>
      <c r="L137" s="14"/>
    </row>
    <row r="138" spans="2:12" ht="48" customHeight="1">
      <c r="B138" s="923" t="s">
        <v>350</v>
      </c>
      <c r="C138" s="877"/>
      <c r="D138" s="877"/>
      <c r="E138" s="877"/>
      <c r="F138" s="877"/>
      <c r="G138" s="877"/>
      <c r="H138" s="877"/>
      <c r="I138" s="877"/>
      <c r="J138" s="877"/>
      <c r="K138" s="878"/>
      <c r="L138" s="14"/>
    </row>
    <row r="139" spans="2:12" ht="25.5" customHeight="1">
      <c r="B139" s="888" t="e">
        <f>'報告書入力'!$C$122</f>
        <v>#N/A</v>
      </c>
      <c r="C139" s="889"/>
      <c r="D139" s="889"/>
      <c r="E139" s="889"/>
      <c r="F139" s="889"/>
      <c r="G139" s="889"/>
      <c r="H139" s="889"/>
      <c r="I139" s="889"/>
      <c r="J139" s="889"/>
      <c r="K139" s="890"/>
      <c r="L139" s="14"/>
    </row>
    <row r="140" spans="2:12" ht="25.5" customHeight="1">
      <c r="B140" s="958">
        <f>'報告書入力'!C123</f>
        <v>0</v>
      </c>
      <c r="C140" s="886"/>
      <c r="D140" s="886"/>
      <c r="E140" s="886"/>
      <c r="F140" s="886"/>
      <c r="G140" s="886"/>
      <c r="H140" s="886"/>
      <c r="I140" s="886"/>
      <c r="J140" s="886"/>
      <c r="K140" s="887"/>
      <c r="L140" s="182"/>
    </row>
    <row r="141" ht="6" customHeight="1">
      <c r="L141" s="182"/>
    </row>
    <row r="142" spans="2:12" ht="14.25" thickBot="1">
      <c r="B142" s="415" t="s">
        <v>347</v>
      </c>
      <c r="L142" s="157" t="s">
        <v>374</v>
      </c>
    </row>
    <row r="143" spans="2:11" ht="39" customHeight="1">
      <c r="B143" s="702" t="s">
        <v>221</v>
      </c>
      <c r="C143" s="891"/>
      <c r="D143" s="749" t="s">
        <v>345</v>
      </c>
      <c r="E143" s="713"/>
      <c r="F143" s="713"/>
      <c r="G143" s="714"/>
      <c r="H143" s="944" t="s">
        <v>580</v>
      </c>
      <c r="I143" s="879"/>
      <c r="J143" s="879"/>
      <c r="K143" s="880"/>
    </row>
    <row r="144" spans="2:12" ht="12" customHeight="1">
      <c r="B144" s="702"/>
      <c r="C144" s="891"/>
      <c r="D144" s="355" t="s">
        <v>297</v>
      </c>
      <c r="E144" s="866" t="s">
        <v>298</v>
      </c>
      <c r="F144" s="760"/>
      <c r="G144" s="892"/>
      <c r="H144" s="945"/>
      <c r="I144" s="881"/>
      <c r="J144" s="881"/>
      <c r="K144" s="882"/>
      <c r="L144" s="182"/>
    </row>
    <row r="145" spans="2:12" ht="24">
      <c r="B145" s="702"/>
      <c r="C145" s="891"/>
      <c r="D145" s="357" t="s">
        <v>344</v>
      </c>
      <c r="E145" s="893" t="s">
        <v>775</v>
      </c>
      <c r="F145" s="894"/>
      <c r="G145" s="420" t="s">
        <v>296</v>
      </c>
      <c r="H145" s="945"/>
      <c r="I145" s="881"/>
      <c r="J145" s="881"/>
      <c r="K145" s="882"/>
      <c r="L145" s="182"/>
    </row>
    <row r="146" spans="2:11" ht="13.5">
      <c r="B146" s="865" t="s">
        <v>217</v>
      </c>
      <c r="C146" s="866"/>
      <c r="D146" s="421">
        <f>'報告書入力'!B147</f>
        <v>0</v>
      </c>
      <c r="E146" s="874">
        <f>'報告書入力'!D147</f>
      </c>
      <c r="F146" s="875"/>
      <c r="G146" s="941">
        <f>ROUNDDOWN(MIN(E146:E149),2)</f>
        <v>0</v>
      </c>
      <c r="H146" s="945"/>
      <c r="I146" s="881"/>
      <c r="J146" s="881"/>
      <c r="K146" s="882"/>
    </row>
    <row r="147" spans="2:11" ht="13.5" customHeight="1">
      <c r="B147" s="865" t="s">
        <v>218</v>
      </c>
      <c r="C147" s="866"/>
      <c r="D147" s="421">
        <f>'報告書入力'!B148</f>
        <v>0</v>
      </c>
      <c r="E147" s="874">
        <f>'報告書入力'!D148</f>
      </c>
      <c r="F147" s="875"/>
      <c r="G147" s="942"/>
      <c r="H147" s="945"/>
      <c r="I147" s="881"/>
      <c r="J147" s="881"/>
      <c r="K147" s="882"/>
    </row>
    <row r="148" spans="2:11" ht="13.5" customHeight="1">
      <c r="B148" s="865" t="s">
        <v>219</v>
      </c>
      <c r="C148" s="866"/>
      <c r="D148" s="421">
        <f>'報告書入力'!B149</f>
        <v>0</v>
      </c>
      <c r="E148" s="874">
        <f>'報告書入力'!D149</f>
      </c>
      <c r="F148" s="875"/>
      <c r="G148" s="942"/>
      <c r="H148" s="945"/>
      <c r="I148" s="881"/>
      <c r="J148" s="881"/>
      <c r="K148" s="882"/>
    </row>
    <row r="149" spans="2:11" ht="14.25" customHeight="1" thickBot="1">
      <c r="B149" s="865" t="s">
        <v>220</v>
      </c>
      <c r="C149" s="866"/>
      <c r="D149" s="422">
        <f>'報告書入力'!B150</f>
        <v>0</v>
      </c>
      <c r="E149" s="895">
        <f>'報告書入力'!D150</f>
      </c>
      <c r="F149" s="896"/>
      <c r="G149" s="943"/>
      <c r="H149" s="946"/>
      <c r="I149" s="883"/>
      <c r="J149" s="883"/>
      <c r="K149" s="884"/>
    </row>
    <row r="150" spans="2:11" ht="12">
      <c r="B150" s="17"/>
      <c r="C150" s="17"/>
      <c r="D150" s="183"/>
      <c r="E150" s="184"/>
      <c r="F150" s="184"/>
      <c r="G150" s="185"/>
      <c r="H150" s="186"/>
      <c r="I150" s="187"/>
      <c r="J150" s="187"/>
      <c r="K150" s="186"/>
    </row>
    <row r="151" spans="2:11" ht="13.5">
      <c r="B151" s="939" t="s">
        <v>346</v>
      </c>
      <c r="C151" s="939"/>
      <c r="D151" s="939"/>
      <c r="E151" s="939"/>
      <c r="F151" s="939"/>
      <c r="G151" s="939"/>
      <c r="H151" s="939"/>
      <c r="I151" s="939"/>
      <c r="J151" s="939"/>
      <c r="K151" s="939"/>
    </row>
    <row r="152" spans="2:11" ht="39.75" customHeight="1">
      <c r="B152" s="938" t="s">
        <v>86</v>
      </c>
      <c r="C152" s="938"/>
      <c r="D152" s="938"/>
      <c r="E152" s="938"/>
      <c r="F152" s="938"/>
      <c r="G152" s="938"/>
      <c r="H152" s="938"/>
      <c r="I152" s="938"/>
      <c r="J152" s="938"/>
      <c r="K152" s="938"/>
    </row>
    <row r="153" spans="1:11" ht="12">
      <c r="A153" s="18"/>
      <c r="B153" s="222" t="s">
        <v>349</v>
      </c>
      <c r="C153" s="3"/>
      <c r="D153" s="3"/>
      <c r="E153" s="3"/>
      <c r="F153" s="3"/>
      <c r="G153" s="3"/>
      <c r="H153" s="3"/>
      <c r="I153" s="3"/>
      <c r="J153" s="3"/>
      <c r="K153" s="3"/>
    </row>
    <row r="154" spans="1:11" ht="12">
      <c r="A154" s="18"/>
      <c r="C154" s="18"/>
      <c r="D154" s="18"/>
      <c r="E154" s="18"/>
      <c r="F154" s="18"/>
      <c r="G154" s="18"/>
      <c r="I154" s="18"/>
      <c r="J154" s="18"/>
      <c r="K154" s="18"/>
    </row>
    <row r="155" spans="1:11" ht="12">
      <c r="A155" s="18"/>
      <c r="B155" s="220"/>
      <c r="C155" s="18"/>
      <c r="D155" s="18"/>
      <c r="E155" s="18"/>
      <c r="F155" s="18"/>
      <c r="G155" s="61" t="s">
        <v>772</v>
      </c>
      <c r="H155" s="18"/>
      <c r="I155" s="18"/>
      <c r="J155" s="18"/>
      <c r="K155" s="18"/>
    </row>
    <row r="156" spans="1:11" ht="12">
      <c r="A156" s="18"/>
      <c r="B156" s="61"/>
      <c r="C156" s="18"/>
      <c r="D156" s="17"/>
      <c r="E156" s="18"/>
      <c r="F156" s="18"/>
      <c r="G156" s="18"/>
      <c r="H156" s="18"/>
      <c r="I156" s="18"/>
      <c r="J156" s="18"/>
      <c r="K156" s="207"/>
    </row>
    <row r="157" spans="1:11" ht="27.75" customHeight="1">
      <c r="A157" s="18"/>
      <c r="B157" s="291" t="s">
        <v>348</v>
      </c>
      <c r="C157" s="286"/>
      <c r="D157" s="286"/>
      <c r="E157" s="286"/>
      <c r="F157" s="286"/>
      <c r="G157" s="286"/>
      <c r="H157" s="286"/>
      <c r="I157" s="286"/>
      <c r="J157" s="286"/>
      <c r="K157" s="286"/>
    </row>
    <row r="158" spans="1:11" ht="13.5">
      <c r="A158" s="18"/>
      <c r="C158" s="17"/>
      <c r="D158" s="17"/>
      <c r="E158" s="17"/>
      <c r="F158" s="221"/>
      <c r="G158" s="221"/>
      <c r="H158" s="221"/>
      <c r="I158" s="221"/>
      <c r="J158" s="17"/>
      <c r="K158" s="17"/>
    </row>
    <row r="159" spans="1:11" ht="24.75" customHeight="1">
      <c r="A159" s="18"/>
      <c r="B159" s="938"/>
      <c r="C159" s="938"/>
      <c r="D159" s="938"/>
      <c r="E159" s="938"/>
      <c r="F159" s="938"/>
      <c r="G159" s="938"/>
      <c r="H159" s="938"/>
      <c r="I159" s="938"/>
      <c r="J159" s="938"/>
      <c r="K159" s="938"/>
    </row>
    <row r="160" spans="1:11" ht="12">
      <c r="A160" s="18"/>
      <c r="C160" s="222"/>
      <c r="D160" s="222"/>
      <c r="E160" s="222"/>
      <c r="F160" s="222"/>
      <c r="G160" s="222"/>
      <c r="H160" s="222"/>
      <c r="I160" s="222"/>
      <c r="J160" s="222"/>
      <c r="K160" s="222"/>
    </row>
    <row r="161" spans="1:11" ht="27" customHeight="1">
      <c r="A161" s="18"/>
      <c r="B161" s="940"/>
      <c r="C161" s="940"/>
      <c r="D161" s="940"/>
      <c r="E161" s="940"/>
      <c r="F161" s="940"/>
      <c r="G161" s="940"/>
      <c r="H161" s="940"/>
      <c r="I161" s="940"/>
      <c r="J161" s="940"/>
      <c r="K161" s="940"/>
    </row>
    <row r="162" spans="1:11" ht="12">
      <c r="A162" s="18"/>
      <c r="B162" s="18"/>
      <c r="C162" s="18"/>
      <c r="D162" s="18"/>
      <c r="E162" s="18"/>
      <c r="F162" s="18"/>
      <c r="G162" s="18"/>
      <c r="H162" s="18"/>
      <c r="I162" s="18"/>
      <c r="J162" s="18"/>
      <c r="K162" s="18"/>
    </row>
    <row r="163" ht="12"/>
    <row r="164" spans="2:11" ht="13.5" customHeight="1">
      <c r="B164" s="934"/>
      <c r="C164" s="934"/>
      <c r="D164" s="934"/>
      <c r="E164" s="934"/>
      <c r="F164" s="934"/>
      <c r="G164" s="934"/>
      <c r="H164" s="934"/>
      <c r="I164" s="934"/>
      <c r="J164" s="934"/>
      <c r="K164" s="934"/>
    </row>
    <row r="165" spans="2:11" ht="13.5" customHeight="1">
      <c r="B165" s="18"/>
      <c r="C165" s="18"/>
      <c r="D165" s="18"/>
      <c r="E165" s="18"/>
      <c r="F165" s="18"/>
      <c r="G165" s="18"/>
      <c r="H165" s="18"/>
      <c r="I165" s="18"/>
      <c r="J165" s="18"/>
      <c r="K165" s="18"/>
    </row>
    <row r="166" spans="2:11" ht="12">
      <c r="B166" s="18"/>
      <c r="C166" s="18"/>
      <c r="D166" s="18"/>
      <c r="E166" s="18"/>
      <c r="F166" s="18"/>
      <c r="G166" s="18"/>
      <c r="H166" s="18"/>
      <c r="I166" s="18"/>
      <c r="J166" s="18"/>
      <c r="K166" s="18"/>
    </row>
    <row r="167" spans="2:11" ht="27" customHeight="1">
      <c r="B167" s="933"/>
      <c r="C167" s="933"/>
      <c r="D167" s="933"/>
      <c r="E167" s="933"/>
      <c r="F167" s="933"/>
      <c r="G167" s="933"/>
      <c r="H167" s="933"/>
      <c r="I167" s="933"/>
      <c r="J167" s="933"/>
      <c r="K167" s="933"/>
    </row>
    <row r="169" spans="1:12" ht="12">
      <c r="A169" s="228"/>
      <c r="B169" s="228"/>
      <c r="C169" s="228"/>
      <c r="D169" s="228"/>
      <c r="E169" s="228"/>
      <c r="F169" s="228"/>
      <c r="G169" s="228"/>
      <c r="H169" s="315"/>
      <c r="I169" s="59" t="s">
        <v>162</v>
      </c>
      <c r="J169" s="16">
        <f>'報告書入力'!$C$5</f>
        <v>0</v>
      </c>
      <c r="K169" s="13">
        <v>-4</v>
      </c>
      <c r="L169" s="157" t="s">
        <v>374</v>
      </c>
    </row>
    <row r="170" spans="1:11" ht="12" customHeight="1">
      <c r="A170" s="228"/>
      <c r="B170" s="921">
        <f>'報告書入力'!$C$7</f>
        <v>0</v>
      </c>
      <c r="C170" s="922"/>
      <c r="D170" s="922"/>
      <c r="E170" s="922"/>
      <c r="F170" s="692" t="s">
        <v>408</v>
      </c>
      <c r="G170" s="692"/>
      <c r="H170" s="692"/>
      <c r="I170" s="692"/>
      <c r="J170" s="692"/>
      <c r="K170" s="228"/>
    </row>
    <row r="171" spans="1:11" ht="12" customHeight="1">
      <c r="A171" s="228"/>
      <c r="B171" s="922"/>
      <c r="C171" s="922"/>
      <c r="D171" s="922"/>
      <c r="E171" s="922"/>
      <c r="F171" s="692"/>
      <c r="G171" s="692"/>
      <c r="H171" s="692"/>
      <c r="I171" s="692"/>
      <c r="J171" s="692"/>
      <c r="K171" s="228"/>
    </row>
    <row r="172" spans="1:11" ht="15" customHeight="1">
      <c r="A172" s="228"/>
      <c r="B172" s="693" t="s">
        <v>682</v>
      </c>
      <c r="C172" s="693"/>
      <c r="D172" s="693"/>
      <c r="E172" s="693"/>
      <c r="F172" s="693"/>
      <c r="G172" s="693"/>
      <c r="H172" s="693"/>
      <c r="I172" s="693"/>
      <c r="J172" s="693"/>
      <c r="K172" s="693"/>
    </row>
    <row r="173" spans="1:11" ht="15" customHeight="1">
      <c r="A173" s="228"/>
      <c r="B173" s="693"/>
      <c r="C173" s="693"/>
      <c r="D173" s="693"/>
      <c r="E173" s="693"/>
      <c r="F173" s="693"/>
      <c r="G173" s="693"/>
      <c r="H173" s="693"/>
      <c r="I173" s="693"/>
      <c r="J173" s="693"/>
      <c r="K173" s="693"/>
    </row>
    <row r="174" spans="1:11" ht="19.5" customHeight="1" thickBot="1">
      <c r="A174" s="228"/>
      <c r="B174" s="423" t="s">
        <v>364</v>
      </c>
      <c r="C174" s="424"/>
      <c r="D174" s="424"/>
      <c r="E174" s="424"/>
      <c r="F174" s="424"/>
      <c r="G174" s="424"/>
      <c r="H174" s="424"/>
      <c r="I174" s="424"/>
      <c r="J174" s="424"/>
      <c r="K174" s="424"/>
    </row>
    <row r="175" spans="1:11" ht="19.5" customHeight="1">
      <c r="A175" s="228"/>
      <c r="B175" s="606" t="s">
        <v>409</v>
      </c>
      <c r="C175" s="607"/>
      <c r="D175" s="607"/>
      <c r="E175" s="607"/>
      <c r="F175" s="607"/>
      <c r="G175" s="607" t="s">
        <v>410</v>
      </c>
      <c r="H175" s="607"/>
      <c r="I175" s="694" t="s">
        <v>333</v>
      </c>
      <c r="J175" s="584" t="s">
        <v>301</v>
      </c>
      <c r="K175" s="585"/>
    </row>
    <row r="176" spans="1:11" ht="19.5" customHeight="1">
      <c r="A176" s="228"/>
      <c r="B176" s="426" t="s">
        <v>411</v>
      </c>
      <c r="C176" s="588" t="s">
        <v>284</v>
      </c>
      <c r="D176" s="588"/>
      <c r="E176" s="588" t="s">
        <v>285</v>
      </c>
      <c r="F176" s="588"/>
      <c r="G176" s="427" t="s">
        <v>412</v>
      </c>
      <c r="H176" s="427" t="s">
        <v>413</v>
      </c>
      <c r="I176" s="695"/>
      <c r="J176" s="586"/>
      <c r="K176" s="587"/>
    </row>
    <row r="177" spans="1:11" ht="19.5" customHeight="1" thickBot="1">
      <c r="A177" s="228"/>
      <c r="B177" s="519" t="str">
        <f>+IF($D$47="Ⅱひび割れのある鉄筋コンクリート造の布基礎またはべた基礎","補強が必要",IF($D$47="Ⅱ無筋コンクリート造の布基礎","補強が必要",IF($D$47="Ⅱ軽微なひび割れのある無筋コンクリート造の基礎","補強が必要",IF($D$47="Ⅱ柱脚に足固めを設け鉄筋コンクリート底盤に柱脚または足固め等を緊結した玉石基礎","補強が必要",IF($D$47="Ⅲひび割れのある無筋コンクリート造の基礎","補強が必要",IF($D$47="Ⅲその他の玉石基礎","補強が必要",IF($D$47="Ⅲその他の基礎（ブロック基礎など）","補強が必要","補強の必要なし")))))))</f>
        <v>補強の必要なし</v>
      </c>
      <c r="C177" s="677" t="str">
        <f>+IF($G$181&gt;0,"改善が必要","－")</f>
        <v>－</v>
      </c>
      <c r="D177" s="677"/>
      <c r="E177" s="682" t="str">
        <f>IF('報告書入力'!$AK$106&gt;0,"改善が必要","－")</f>
        <v>－</v>
      </c>
      <c r="F177" s="682"/>
      <c r="G177" s="521" t="str">
        <f>+IF($J$30&gt;0,"２階建て","平屋建て")</f>
        <v>平屋建て</v>
      </c>
      <c r="H177" s="522">
        <f>$J$31</f>
        <v>0</v>
      </c>
      <c r="I177" s="520">
        <f>+$G$181</f>
        <v>0</v>
      </c>
      <c r="J177" s="959" t="str">
        <f>IF($I$177&gt;0,"概算壁枚数です","－")</f>
        <v>－</v>
      </c>
      <c r="K177" s="960"/>
    </row>
    <row r="178" spans="1:11" ht="27.75" customHeight="1" thickBot="1">
      <c r="A178" s="228"/>
      <c r="B178" s="961" t="s">
        <v>800</v>
      </c>
      <c r="C178" s="961"/>
      <c r="D178" s="961"/>
      <c r="E178" s="961"/>
      <c r="F178" s="961"/>
      <c r="G178" s="961"/>
      <c r="H178" s="961"/>
      <c r="I178" s="961"/>
      <c r="J178" s="961"/>
      <c r="K178" s="961"/>
    </row>
    <row r="179" spans="1:11" ht="18" customHeight="1" thickBot="1">
      <c r="A179" s="228"/>
      <c r="B179" s="428" t="s">
        <v>414</v>
      </c>
      <c r="C179" s="962" t="s">
        <v>415</v>
      </c>
      <c r="D179" s="962"/>
      <c r="E179" s="578" t="s">
        <v>627</v>
      </c>
      <c r="F179" s="579"/>
      <c r="G179" s="579"/>
      <c r="H179" s="579"/>
      <c r="I179" s="579"/>
      <c r="J179" s="579"/>
      <c r="K179" s="580"/>
    </row>
    <row r="180" spans="1:11" ht="18" customHeight="1">
      <c r="A180" s="228"/>
      <c r="B180" s="429" t="s">
        <v>271</v>
      </c>
      <c r="C180" s="575" t="s">
        <v>322</v>
      </c>
      <c r="D180" s="575"/>
      <c r="E180" s="575" t="s">
        <v>626</v>
      </c>
      <c r="F180" s="575"/>
      <c r="G180" s="430" t="s">
        <v>416</v>
      </c>
      <c r="H180" s="575" t="s">
        <v>284</v>
      </c>
      <c r="I180" s="575"/>
      <c r="J180" s="575" t="s">
        <v>301</v>
      </c>
      <c r="K180" s="696"/>
    </row>
    <row r="181" spans="1:11" ht="18" customHeight="1">
      <c r="A181" s="228"/>
      <c r="B181" s="633" t="s">
        <v>417</v>
      </c>
      <c r="C181" s="588" t="s">
        <v>443</v>
      </c>
      <c r="D181" s="588"/>
      <c r="E181" s="662" t="str">
        <f>'報告書入力'!$AV$169</f>
        <v>OK</v>
      </c>
      <c r="F181" s="663"/>
      <c r="G181" s="662">
        <f>SUM($E$181:$F$184)</f>
        <v>0</v>
      </c>
      <c r="H181" s="963" t="str">
        <f>+IF($G$181&gt;0,"バランスよく配置する","－")</f>
        <v>－</v>
      </c>
      <c r="I181" s="964"/>
      <c r="J181" s="969" t="str">
        <f>+IF($G$181&gt;0,"建物の構造特性に応じた壁補強を行ってください","　")</f>
        <v>　</v>
      </c>
      <c r="K181" s="970"/>
    </row>
    <row r="182" spans="1:11" ht="18" customHeight="1">
      <c r="A182" s="228"/>
      <c r="B182" s="633"/>
      <c r="C182" s="588" t="s">
        <v>418</v>
      </c>
      <c r="D182" s="588"/>
      <c r="E182" s="662" t="str">
        <f>'報告書入力'!$AV$170</f>
        <v>OK</v>
      </c>
      <c r="F182" s="663"/>
      <c r="G182" s="663"/>
      <c r="H182" s="965"/>
      <c r="I182" s="966"/>
      <c r="J182" s="971"/>
      <c r="K182" s="972"/>
    </row>
    <row r="183" spans="1:11" ht="18" customHeight="1">
      <c r="A183" s="228"/>
      <c r="B183" s="633" t="s">
        <v>420</v>
      </c>
      <c r="C183" s="588" t="s">
        <v>443</v>
      </c>
      <c r="D183" s="588"/>
      <c r="E183" s="662" t="str">
        <f>'報告書入力'!$AV$171</f>
        <v>OK</v>
      </c>
      <c r="F183" s="663"/>
      <c r="G183" s="663"/>
      <c r="H183" s="965"/>
      <c r="I183" s="966"/>
      <c r="J183" s="971">
        <f>IF($G$146&gt;=1,"構造評点が1.0を超えるため構造評点1.5を満たすよう箇所数が算出されています。","")</f>
      </c>
      <c r="K183" s="972"/>
    </row>
    <row r="184" spans="1:30" ht="18" customHeight="1" thickBot="1">
      <c r="A184" s="228"/>
      <c r="B184" s="608"/>
      <c r="C184" s="609" t="s">
        <v>418</v>
      </c>
      <c r="D184" s="609"/>
      <c r="E184" s="670" t="str">
        <f>'報告書入力'!$AV$172</f>
        <v>OK</v>
      </c>
      <c r="F184" s="671"/>
      <c r="G184" s="671"/>
      <c r="H184" s="967"/>
      <c r="I184" s="968"/>
      <c r="J184" s="973"/>
      <c r="K184" s="974"/>
      <c r="AC184" s="299" t="s">
        <v>718</v>
      </c>
      <c r="AD184" s="261">
        <v>270000</v>
      </c>
    </row>
    <row r="185" spans="1:30" ht="22.5" customHeight="1" thickBot="1">
      <c r="A185" s="228"/>
      <c r="B185" s="423" t="s">
        <v>806</v>
      </c>
      <c r="C185" s="431"/>
      <c r="D185" s="431"/>
      <c r="E185" s="432"/>
      <c r="F185" s="433"/>
      <c r="G185" s="433"/>
      <c r="H185" s="431"/>
      <c r="I185" s="431"/>
      <c r="J185" s="431"/>
      <c r="K185" s="431"/>
      <c r="AC185" s="299" t="s">
        <v>719</v>
      </c>
      <c r="AD185" s="261">
        <v>185000</v>
      </c>
    </row>
    <row r="186" spans="1:30" ht="18" customHeight="1">
      <c r="A186" s="228"/>
      <c r="B186" s="425" t="s">
        <v>285</v>
      </c>
      <c r="C186" s="673" t="str">
        <f>IF('報告書入力'!$D$106&gt;0,"劣化部分があります","　")</f>
        <v>　</v>
      </c>
      <c r="D186" s="674"/>
      <c r="E186" s="659" t="str">
        <f>IF('報告書入力'!$D$106&gt;0,"劣化部分を改善しましょう。","　")</f>
        <v>　</v>
      </c>
      <c r="F186" s="660"/>
      <c r="G186" s="660"/>
      <c r="H186" s="660"/>
      <c r="I186" s="660"/>
      <c r="J186" s="660"/>
      <c r="K186" s="661"/>
      <c r="AC186" s="299" t="s">
        <v>720</v>
      </c>
      <c r="AD186" s="261">
        <v>145000</v>
      </c>
    </row>
    <row r="187" spans="1:30" ht="18" customHeight="1">
      <c r="A187" s="228"/>
      <c r="B187" s="633" t="s">
        <v>284</v>
      </c>
      <c r="C187" s="588" t="s">
        <v>417</v>
      </c>
      <c r="D187" s="427" t="s">
        <v>422</v>
      </c>
      <c r="E187" s="657">
        <f>'報告書入力'!$AW$169</f>
      </c>
      <c r="F187" s="657"/>
      <c r="G187" s="657"/>
      <c r="H187" s="657"/>
      <c r="I187" s="657"/>
      <c r="J187" s="657"/>
      <c r="K187" s="658"/>
      <c r="AC187" s="299" t="s">
        <v>721</v>
      </c>
      <c r="AD187" s="261">
        <v>130000</v>
      </c>
    </row>
    <row r="188" spans="1:30" ht="18" customHeight="1">
      <c r="A188" s="228"/>
      <c r="B188" s="633"/>
      <c r="C188" s="588"/>
      <c r="D188" s="427" t="s">
        <v>423</v>
      </c>
      <c r="E188" s="657">
        <f>'報告書入力'!$AW$170</f>
      </c>
      <c r="F188" s="657"/>
      <c r="G188" s="657"/>
      <c r="H188" s="657"/>
      <c r="I188" s="657"/>
      <c r="J188" s="657"/>
      <c r="K188" s="658"/>
      <c r="AC188" s="299" t="s">
        <v>722</v>
      </c>
      <c r="AD188" s="261">
        <v>100000</v>
      </c>
    </row>
    <row r="189" spans="1:30" ht="18" customHeight="1">
      <c r="A189" s="228"/>
      <c r="B189" s="633"/>
      <c r="C189" s="588" t="s">
        <v>420</v>
      </c>
      <c r="D189" s="427" t="s">
        <v>422</v>
      </c>
      <c r="E189" s="657" t="str">
        <f>'報告書入力'!$AW$171</f>
        <v>領域aとbの壁量に偏りがありバランスが悪い</v>
      </c>
      <c r="F189" s="657"/>
      <c r="G189" s="657"/>
      <c r="H189" s="657"/>
      <c r="I189" s="657"/>
      <c r="J189" s="657"/>
      <c r="K189" s="658"/>
      <c r="AC189" s="299" t="s">
        <v>723</v>
      </c>
      <c r="AD189" s="261">
        <v>95000</v>
      </c>
    </row>
    <row r="190" spans="1:30" ht="18" customHeight="1">
      <c r="A190" s="228"/>
      <c r="B190" s="633"/>
      <c r="C190" s="588"/>
      <c r="D190" s="427" t="s">
        <v>423</v>
      </c>
      <c r="E190" s="657" t="str">
        <f>'報告書入力'!$AW$172</f>
        <v>領域ｲとﾛの壁量に偏りがありバランスが悪い</v>
      </c>
      <c r="F190" s="657"/>
      <c r="G190" s="657"/>
      <c r="H190" s="657"/>
      <c r="I190" s="657"/>
      <c r="J190" s="657"/>
      <c r="K190" s="658"/>
      <c r="AC190" s="228"/>
      <c r="AD190" s="228"/>
    </row>
    <row r="191" spans="1:30" ht="18" customHeight="1">
      <c r="A191" s="228"/>
      <c r="B191" s="633" t="s">
        <v>411</v>
      </c>
      <c r="C191" s="620" t="str">
        <f>+IF($D$47="Ⅱひび割れのある鉄筋コンクリート造の布基礎またはべた基礎","補強を行いましょう","　")</f>
        <v>　</v>
      </c>
      <c r="D191" s="620"/>
      <c r="E191" s="434" t="s">
        <v>426</v>
      </c>
      <c r="F191" s="435"/>
      <c r="G191" s="435"/>
      <c r="H191" s="435"/>
      <c r="I191" s="435"/>
      <c r="J191" s="435"/>
      <c r="K191" s="436"/>
      <c r="AC191" s="228"/>
      <c r="AD191" s="228"/>
    </row>
    <row r="192" spans="1:30" ht="18" customHeight="1">
      <c r="A192" s="228"/>
      <c r="B192" s="633"/>
      <c r="C192" s="620" t="str">
        <f>+IF($D$47="Ⅱ無筋コンクリート造の布基礎","補強が必要",IF($D$47="Ⅱ軽微なひび割れのある無筋コンクリート造の基礎","補強が必要",IF($D$47="Ⅲひび割れのある無筋コンクリート造の基礎","補強が必要","　")))</f>
        <v>　</v>
      </c>
      <c r="D192" s="620"/>
      <c r="E192" s="434" t="s">
        <v>428</v>
      </c>
      <c r="F192" s="435"/>
      <c r="G192" s="435"/>
      <c r="H192" s="435"/>
      <c r="I192" s="435"/>
      <c r="J192" s="435"/>
      <c r="K192" s="436"/>
      <c r="L192" s="157" t="s">
        <v>374</v>
      </c>
      <c r="AC192" s="228">
        <f>+IF($I$177=1,AD184,IF($I$177&lt;6,AD185,IF($I$177&lt;8,AD186,IF($I$177&lt;10,AD187,IF($I$177&lt;15,AD188,IF($I$177&gt;=15,AD189,0))))))</f>
        <v>185000</v>
      </c>
      <c r="AD192" s="228">
        <f>ROUND(AC192*I177*1.1,-4)</f>
        <v>0</v>
      </c>
    </row>
    <row r="193" spans="1:11" ht="18" customHeight="1">
      <c r="A193" s="228"/>
      <c r="B193" s="687"/>
      <c r="C193" s="683" t="str">
        <f>+IF($D$47="Ⅲその他の基礎（ブロック基礎など）","補強が必要","　")</f>
        <v>　</v>
      </c>
      <c r="D193" s="684"/>
      <c r="E193" s="437" t="s">
        <v>429</v>
      </c>
      <c r="F193" s="438"/>
      <c r="G193" s="438"/>
      <c r="H193" s="438"/>
      <c r="I193" s="438"/>
      <c r="J193" s="438"/>
      <c r="K193" s="439"/>
    </row>
    <row r="194" spans="1:11" ht="18" customHeight="1" thickBot="1">
      <c r="A194" s="228"/>
      <c r="B194" s="608"/>
      <c r="C194" s="688" t="str">
        <f>+IF($D$47="Ⅱ柱脚に足固めを設け鉄筋コンクリート底盤に柱脚または足固め等を緊結した玉石基礎","補強が必要",IF($D$47="Ⅲその他の玉石基礎","補強が必要","　"))</f>
        <v>　</v>
      </c>
      <c r="D194" s="688"/>
      <c r="E194" s="440" t="s">
        <v>430</v>
      </c>
      <c r="F194" s="441"/>
      <c r="G194" s="441"/>
      <c r="H194" s="441"/>
      <c r="I194" s="441"/>
      <c r="J194" s="441"/>
      <c r="K194" s="442"/>
    </row>
    <row r="195" spans="1:11" ht="22.5" customHeight="1" thickBot="1">
      <c r="A195" s="228"/>
      <c r="B195" s="423" t="s">
        <v>365</v>
      </c>
      <c r="C195" s="443"/>
      <c r="D195" s="443"/>
      <c r="E195" s="443"/>
      <c r="F195" s="228"/>
      <c r="G195" s="228"/>
      <c r="H195" s="228"/>
      <c r="I195" s="228"/>
      <c r="J195" s="228"/>
      <c r="K195" s="228"/>
    </row>
    <row r="196" spans="1:11" ht="12">
      <c r="A196" s="228"/>
      <c r="B196" s="606" t="s">
        <v>431</v>
      </c>
      <c r="C196" s="607"/>
      <c r="D196" s="607"/>
      <c r="E196" s="607"/>
      <c r="F196" s="664">
        <f>$AD$192</f>
        <v>0</v>
      </c>
      <c r="G196" s="664"/>
      <c r="H196" s="665"/>
      <c r="I196" s="668" t="s">
        <v>432</v>
      </c>
      <c r="J196" s="653" t="str">
        <f>IF($F$196=0,"　",IF($G$181&lt;2,$F$196+200000,$F$196+500000))</f>
        <v>　</v>
      </c>
      <c r="K196" s="654"/>
    </row>
    <row r="197" spans="1:11" ht="12.75" thickBot="1">
      <c r="A197" s="228"/>
      <c r="B197" s="608"/>
      <c r="C197" s="609"/>
      <c r="D197" s="609"/>
      <c r="E197" s="609"/>
      <c r="F197" s="666"/>
      <c r="G197" s="666"/>
      <c r="H197" s="667"/>
      <c r="I197" s="669"/>
      <c r="J197" s="655"/>
      <c r="K197" s="656"/>
    </row>
    <row r="198" spans="1:11" ht="22.5" customHeight="1" thickBot="1">
      <c r="A198" s="227"/>
      <c r="B198" s="423" t="s">
        <v>366</v>
      </c>
      <c r="C198" s="443"/>
      <c r="D198" s="443"/>
      <c r="E198" s="443"/>
      <c r="F198" s="443"/>
      <c r="G198" s="443"/>
      <c r="H198" s="228"/>
      <c r="I198" s="228"/>
      <c r="J198" s="228"/>
      <c r="K198" s="228"/>
    </row>
    <row r="199" spans="1:11" ht="24.75" customHeight="1">
      <c r="A199" s="228"/>
      <c r="B199" s="425" t="s">
        <v>433</v>
      </c>
      <c r="C199" s="621">
        <f>+$D$47</f>
        <v>0</v>
      </c>
      <c r="D199" s="622"/>
      <c r="E199" s="622"/>
      <c r="F199" s="622"/>
      <c r="G199" s="623"/>
      <c r="H199" s="624" t="s">
        <v>434</v>
      </c>
      <c r="I199" s="625"/>
      <c r="J199" s="607" t="s">
        <v>301</v>
      </c>
      <c r="K199" s="630"/>
    </row>
    <row r="200" spans="1:11" ht="12" customHeight="1">
      <c r="A200" s="228"/>
      <c r="B200" s="633" t="s">
        <v>435</v>
      </c>
      <c r="C200" s="634" t="str">
        <f>+IF($D$47="Ⅱひび割れのある鉄筋コンクリート造の布基礎またはべた基礎","エポキシ樹脂注入によるひび割れ補修",IF($D$47="Ⅱ無筋コンクリート造の布基礎","鉄筋コンクリート基礎の打ち増し補強",IF($D$47="Ⅱ軽微なひび割れのある無筋コンクリート造の基礎","鉄筋コンクリート基礎の打ち増し補強",IF($D$47="Ⅱ柱脚に足固めを設け鉄筋コンクリート底盤に柱脚または足固め等を緊結した玉石基礎","ベタ基礎補強",IF($D$47="Ⅲひび割れのある無筋コンクリート造の基礎","鉄筋コンクリート基礎の打ち増し補強",IF($D$47="Ⅲその他の玉石基礎","ベタ基礎補強",IF($D$47="Ⅲその他の基礎（ブロック基礎など）","鉄筋コンクリート基礎の新設・増設補強","必要なし")))))))</f>
        <v>必要なし</v>
      </c>
      <c r="D200" s="635"/>
      <c r="E200" s="635"/>
      <c r="F200" s="635"/>
      <c r="G200" s="636"/>
      <c r="H200" s="626" t="str">
        <f>+IF($D$47="Ⅱひび割れのある鉄筋コンクリート造の布基礎またはべた基礎","20,000円／一式",IF($D$47="Ⅱ無筋コンクリート造の布基礎","55,000円／ｍ",IF($D$47="Ⅱ軽微なひび割れのある無筋コンクリート造の基礎","55,000円／ｍ",IF($D$47="Ⅱ柱脚に足固めを設け鉄筋コンクリート底盤に柱脚または足固め等を緊結した玉石基礎","60,000円／㎡",IF($D$47="Ⅲひび割れのある無筋コンクリート造の基礎","80,000円／ｍ",IF($D$47="Ⅲその他の玉石基礎","60,000円／㎡",IF($D$47="Ⅲその他の基礎（ブロック基礎など）","80,000円／ｍ","－")))))))</f>
        <v>－</v>
      </c>
      <c r="I200" s="627"/>
      <c r="J200" s="616" t="str">
        <f>IF($C$199='報告書入力'!$AI$8,"－","補強は必要です")</f>
        <v>補強は必要です</v>
      </c>
      <c r="K200" s="617"/>
    </row>
    <row r="201" spans="1:11" ht="12.75" customHeight="1" thickBot="1">
      <c r="A201" s="228"/>
      <c r="B201" s="608"/>
      <c r="C201" s="637"/>
      <c r="D201" s="638"/>
      <c r="E201" s="638"/>
      <c r="F201" s="638"/>
      <c r="G201" s="639"/>
      <c r="H201" s="628"/>
      <c r="I201" s="629"/>
      <c r="J201" s="618"/>
      <c r="K201" s="619"/>
    </row>
    <row r="202" spans="1:11" ht="22.5" customHeight="1">
      <c r="A202" s="252"/>
      <c r="B202" s="423" t="s">
        <v>367</v>
      </c>
      <c r="C202" s="251"/>
      <c r="D202" s="251"/>
      <c r="E202" s="251"/>
      <c r="F202" s="251"/>
      <c r="G202" s="251"/>
      <c r="H202" s="251"/>
      <c r="I202" s="251"/>
      <c r="J202" s="251"/>
      <c r="K202" s="251"/>
    </row>
    <row r="203" spans="1:11" ht="19.5" customHeight="1">
      <c r="A203" s="252"/>
      <c r="B203" s="993" t="s">
        <v>87</v>
      </c>
      <c r="C203" s="993"/>
      <c r="D203" s="993"/>
      <c r="E203" s="993"/>
      <c r="F203" s="993"/>
      <c r="G203" s="993"/>
      <c r="H203" s="993"/>
      <c r="I203" s="993"/>
      <c r="J203" s="993"/>
      <c r="K203" s="993"/>
    </row>
    <row r="204" spans="1:11" ht="19.5" customHeight="1">
      <c r="A204" s="252"/>
      <c r="B204" s="993"/>
      <c r="C204" s="993"/>
      <c r="D204" s="993"/>
      <c r="E204" s="993"/>
      <c r="F204" s="993"/>
      <c r="G204" s="993"/>
      <c r="H204" s="993"/>
      <c r="I204" s="993"/>
      <c r="J204" s="993"/>
      <c r="K204" s="993"/>
    </row>
    <row r="205" spans="1:11" ht="19.5" customHeight="1">
      <c r="A205" s="252"/>
      <c r="B205" s="993"/>
      <c r="C205" s="993"/>
      <c r="D205" s="993"/>
      <c r="E205" s="993"/>
      <c r="F205" s="993"/>
      <c r="G205" s="993"/>
      <c r="H205" s="993"/>
      <c r="I205" s="993"/>
      <c r="J205" s="993"/>
      <c r="K205" s="993"/>
    </row>
    <row r="206" spans="1:11" ht="19.5" customHeight="1">
      <c r="A206" s="252"/>
      <c r="B206" s="993"/>
      <c r="C206" s="993"/>
      <c r="D206" s="993"/>
      <c r="E206" s="993"/>
      <c r="F206" s="993"/>
      <c r="G206" s="993"/>
      <c r="H206" s="993"/>
      <c r="I206" s="993"/>
      <c r="J206" s="993"/>
      <c r="K206" s="993"/>
    </row>
    <row r="207" spans="1:11" ht="19.5" customHeight="1">
      <c r="A207" s="252"/>
      <c r="B207" s="993"/>
      <c r="C207" s="993"/>
      <c r="D207" s="993"/>
      <c r="E207" s="993"/>
      <c r="F207" s="993"/>
      <c r="G207" s="993"/>
      <c r="H207" s="993"/>
      <c r="I207" s="993"/>
      <c r="J207" s="993"/>
      <c r="K207" s="993"/>
    </row>
    <row r="208" spans="1:11" ht="19.5" customHeight="1">
      <c r="A208" s="252"/>
      <c r="B208" s="993"/>
      <c r="C208" s="993"/>
      <c r="D208" s="993"/>
      <c r="E208" s="993"/>
      <c r="F208" s="993"/>
      <c r="G208" s="993"/>
      <c r="H208" s="993"/>
      <c r="I208" s="993"/>
      <c r="J208" s="993"/>
      <c r="K208" s="993"/>
    </row>
    <row r="209" spans="1:11" ht="19.5" customHeight="1">
      <c r="A209" s="252"/>
      <c r="B209" s="993"/>
      <c r="C209" s="993"/>
      <c r="D209" s="993"/>
      <c r="E209" s="993"/>
      <c r="F209" s="993"/>
      <c r="G209" s="993"/>
      <c r="H209" s="993"/>
      <c r="I209" s="993"/>
      <c r="J209" s="993"/>
      <c r="K209" s="993"/>
    </row>
    <row r="210" spans="1:11" ht="19.5" customHeight="1">
      <c r="A210" s="252"/>
      <c r="B210" s="993"/>
      <c r="C210" s="993"/>
      <c r="D210" s="993"/>
      <c r="E210" s="993"/>
      <c r="F210" s="993"/>
      <c r="G210" s="993"/>
      <c r="H210" s="993"/>
      <c r="I210" s="993"/>
      <c r="J210" s="993"/>
      <c r="K210" s="993"/>
    </row>
    <row r="211" spans="1:11" ht="19.5" customHeight="1">
      <c r="A211" s="252"/>
      <c r="B211" s="993"/>
      <c r="C211" s="993"/>
      <c r="D211" s="993"/>
      <c r="E211" s="993"/>
      <c r="F211" s="993"/>
      <c r="G211" s="993"/>
      <c r="H211" s="993"/>
      <c r="I211" s="993"/>
      <c r="J211" s="993"/>
      <c r="K211" s="993"/>
    </row>
    <row r="212" spans="1:11" ht="15" customHeight="1">
      <c r="A212" s="252"/>
      <c r="B212" s="993"/>
      <c r="C212" s="993"/>
      <c r="D212" s="993"/>
      <c r="E212" s="993"/>
      <c r="F212" s="993"/>
      <c r="G212" s="993"/>
      <c r="H212" s="993"/>
      <c r="I212" s="993"/>
      <c r="J212" s="993"/>
      <c r="K212" s="993"/>
    </row>
    <row r="213" spans="1:11" ht="15" customHeight="1">
      <c r="A213" s="252"/>
      <c r="B213" s="993"/>
      <c r="C213" s="993"/>
      <c r="D213" s="993"/>
      <c r="E213" s="993"/>
      <c r="F213" s="993"/>
      <c r="G213" s="993"/>
      <c r="H213" s="993"/>
      <c r="I213" s="993"/>
      <c r="J213" s="993"/>
      <c r="K213" s="993"/>
    </row>
    <row r="214" spans="1:12" ht="19.5" customHeight="1">
      <c r="A214" s="228"/>
      <c r="C214" s="228"/>
      <c r="D214" s="228"/>
      <c r="E214" s="228"/>
      <c r="F214" s="228"/>
      <c r="G214" s="228"/>
      <c r="H214" s="228"/>
      <c r="I214" s="59" t="s">
        <v>162</v>
      </c>
      <c r="J214" s="16">
        <f>'報告書入力'!$C$5</f>
        <v>0</v>
      </c>
      <c r="K214" s="13">
        <v>-5</v>
      </c>
      <c r="L214" s="157" t="s">
        <v>374</v>
      </c>
    </row>
    <row r="215" spans="1:11" ht="15" customHeight="1" thickBot="1">
      <c r="A215" s="228"/>
      <c r="B215" s="443" t="s">
        <v>368</v>
      </c>
      <c r="C215" s="228"/>
      <c r="D215" s="228"/>
      <c r="E215" s="228"/>
      <c r="F215" s="228"/>
      <c r="G215" s="228"/>
      <c r="H215" s="228"/>
      <c r="I215" s="317"/>
      <c r="J215" s="316"/>
      <c r="K215" s="316"/>
    </row>
    <row r="216" spans="1:11" ht="15" customHeight="1">
      <c r="A216" s="228"/>
      <c r="B216" s="564" t="str">
        <f>IF('報告書入力'!$C$173=0,,'報告書入力'!$C$173&amp;CHAR(10)&amp;CHAR(10))&amp;IF('報告書入力'!$C$174=0,,'報告書入力'!$C$174&amp;CHAR(10)&amp;CHAR(10))&amp;IF('報告書入力'!$C$175=0,,'報告書入力'!$C$175&amp;CHAR(10)&amp;CHAR(10))&amp;IF('報告書入力'!$C$176=0,,'報告書入力'!$C$176&amp;CHAR(10)&amp;CHAR(10))&amp;IF('報告書入力'!$C$177=0,,'報告書入力'!$C$177&amp;CHAR(10)&amp;CHAR(10))&amp;'報告書入力'!$C$178</f>
        <v>・家具の転倒防止をお薦めします。　地震に対し安全な構造としてください。　　　　　　　　　　　　　　　</v>
      </c>
      <c r="C216" s="565"/>
      <c r="D216" s="565"/>
      <c r="E216" s="565"/>
      <c r="F216" s="565"/>
      <c r="G216" s="565"/>
      <c r="H216" s="565"/>
      <c r="I216" s="565"/>
      <c r="J216" s="565"/>
      <c r="K216" s="566"/>
    </row>
    <row r="217" spans="1:11" ht="15" customHeight="1">
      <c r="A217" s="228"/>
      <c r="B217" s="567"/>
      <c r="C217" s="568"/>
      <c r="D217" s="568"/>
      <c r="E217" s="568"/>
      <c r="F217" s="568"/>
      <c r="G217" s="568"/>
      <c r="H217" s="568"/>
      <c r="I217" s="568"/>
      <c r="J217" s="568"/>
      <c r="K217" s="569"/>
    </row>
    <row r="218" spans="1:11" ht="15" customHeight="1">
      <c r="A218" s="228"/>
      <c r="B218" s="567"/>
      <c r="C218" s="568"/>
      <c r="D218" s="568"/>
      <c r="E218" s="568"/>
      <c r="F218" s="568"/>
      <c r="G218" s="568"/>
      <c r="H218" s="568"/>
      <c r="I218" s="568"/>
      <c r="J218" s="568"/>
      <c r="K218" s="569"/>
    </row>
    <row r="219" spans="1:11" ht="15" customHeight="1">
      <c r="A219" s="228"/>
      <c r="B219" s="567"/>
      <c r="C219" s="568"/>
      <c r="D219" s="568"/>
      <c r="E219" s="568"/>
      <c r="F219" s="568"/>
      <c r="G219" s="568"/>
      <c r="H219" s="568"/>
      <c r="I219" s="568"/>
      <c r="J219" s="568"/>
      <c r="K219" s="569"/>
    </row>
    <row r="220" spans="1:11" ht="15" customHeight="1">
      <c r="A220" s="228"/>
      <c r="B220" s="567"/>
      <c r="C220" s="568"/>
      <c r="D220" s="568"/>
      <c r="E220" s="568"/>
      <c r="F220" s="568"/>
      <c r="G220" s="568"/>
      <c r="H220" s="568"/>
      <c r="I220" s="568"/>
      <c r="J220" s="568"/>
      <c r="K220" s="569"/>
    </row>
    <row r="221" spans="1:11" ht="15" customHeight="1">
      <c r="A221" s="228"/>
      <c r="B221" s="567"/>
      <c r="C221" s="568"/>
      <c r="D221" s="568"/>
      <c r="E221" s="568"/>
      <c r="F221" s="568"/>
      <c r="G221" s="568"/>
      <c r="H221" s="568"/>
      <c r="I221" s="568"/>
      <c r="J221" s="568"/>
      <c r="K221" s="569"/>
    </row>
    <row r="222" spans="1:11" ht="15" customHeight="1">
      <c r="A222" s="252"/>
      <c r="B222" s="567"/>
      <c r="C222" s="568"/>
      <c r="D222" s="568"/>
      <c r="E222" s="568"/>
      <c r="F222" s="568"/>
      <c r="G222" s="568"/>
      <c r="H222" s="568"/>
      <c r="I222" s="568"/>
      <c r="J222" s="568"/>
      <c r="K222" s="569"/>
    </row>
    <row r="223" spans="1:11" ht="15" customHeight="1">
      <c r="A223" s="252"/>
      <c r="B223" s="567"/>
      <c r="C223" s="568"/>
      <c r="D223" s="568"/>
      <c r="E223" s="568"/>
      <c r="F223" s="568"/>
      <c r="G223" s="568"/>
      <c r="H223" s="568"/>
      <c r="I223" s="568"/>
      <c r="J223" s="568"/>
      <c r="K223" s="569"/>
    </row>
    <row r="224" spans="1:11" ht="15" customHeight="1">
      <c r="A224" s="252"/>
      <c r="B224" s="567"/>
      <c r="C224" s="568"/>
      <c r="D224" s="568"/>
      <c r="E224" s="568"/>
      <c r="F224" s="568"/>
      <c r="G224" s="568"/>
      <c r="H224" s="568"/>
      <c r="I224" s="568"/>
      <c r="J224" s="568"/>
      <c r="K224" s="569"/>
    </row>
    <row r="225" spans="1:11" ht="15" customHeight="1">
      <c r="A225" s="252"/>
      <c r="B225" s="567"/>
      <c r="C225" s="568"/>
      <c r="D225" s="568"/>
      <c r="E225" s="568"/>
      <c r="F225" s="568"/>
      <c r="G225" s="568"/>
      <c r="H225" s="568"/>
      <c r="I225" s="568"/>
      <c r="J225" s="568"/>
      <c r="K225" s="569"/>
    </row>
    <row r="226" spans="1:11" ht="15" customHeight="1" thickBot="1">
      <c r="A226" s="252"/>
      <c r="B226" s="570"/>
      <c r="C226" s="571"/>
      <c r="D226" s="571"/>
      <c r="E226" s="571"/>
      <c r="F226" s="571"/>
      <c r="G226" s="571"/>
      <c r="H226" s="571"/>
      <c r="I226" s="571"/>
      <c r="J226" s="571"/>
      <c r="K226" s="572"/>
    </row>
    <row r="227" spans="1:11" ht="13.5">
      <c r="A227" s="228"/>
      <c r="B227" s="266"/>
      <c r="C227" s="266"/>
      <c r="D227" s="267"/>
      <c r="E227" s="267"/>
      <c r="F227" s="267"/>
      <c r="G227" s="267"/>
      <c r="H227" s="267"/>
      <c r="I227" s="267"/>
      <c r="J227" s="267"/>
      <c r="K227" s="267"/>
    </row>
    <row r="228" spans="1:11" ht="15" customHeight="1">
      <c r="A228" s="228"/>
      <c r="B228" s="444" t="s">
        <v>369</v>
      </c>
      <c r="C228" s="228"/>
      <c r="D228" s="228"/>
      <c r="E228" s="228"/>
      <c r="F228" s="228"/>
      <c r="G228" s="228"/>
      <c r="H228" s="228"/>
      <c r="I228" s="228"/>
      <c r="J228" s="228"/>
      <c r="K228" s="228"/>
    </row>
    <row r="229" spans="2:11" s="251" customFormat="1" ht="15" customHeight="1">
      <c r="B229" s="563" t="s">
        <v>7</v>
      </c>
      <c r="C229" s="563"/>
      <c r="D229" s="563"/>
      <c r="E229" s="563"/>
      <c r="F229" s="563"/>
      <c r="G229" s="563"/>
      <c r="H229" s="563"/>
      <c r="I229" s="563"/>
      <c r="J229" s="563"/>
      <c r="K229" s="563"/>
    </row>
    <row r="230" spans="2:80" s="251" customFormat="1" ht="15" customHeight="1">
      <c r="B230" s="563"/>
      <c r="C230" s="563"/>
      <c r="D230" s="563"/>
      <c r="E230" s="563"/>
      <c r="F230" s="563"/>
      <c r="G230" s="563"/>
      <c r="H230" s="563"/>
      <c r="I230" s="563"/>
      <c r="J230" s="563"/>
      <c r="K230" s="563"/>
      <c r="CA230" s="251" t="s">
        <v>419</v>
      </c>
      <c r="CB230" s="259">
        <v>270000</v>
      </c>
    </row>
    <row r="231" spans="2:80" s="251" customFormat="1" ht="15" customHeight="1">
      <c r="B231" s="563"/>
      <c r="C231" s="563"/>
      <c r="D231" s="563"/>
      <c r="E231" s="563"/>
      <c r="F231" s="563"/>
      <c r="G231" s="563"/>
      <c r="H231" s="563"/>
      <c r="I231" s="563"/>
      <c r="J231" s="563"/>
      <c r="K231" s="563"/>
      <c r="CA231" s="251" t="s">
        <v>436</v>
      </c>
      <c r="CB231" s="259">
        <v>190000</v>
      </c>
    </row>
    <row r="232" spans="2:80" s="251" customFormat="1" ht="15" customHeight="1">
      <c r="B232" s="563"/>
      <c r="C232" s="563"/>
      <c r="D232" s="563"/>
      <c r="E232" s="563"/>
      <c r="F232" s="563"/>
      <c r="G232" s="563"/>
      <c r="H232" s="563"/>
      <c r="I232" s="563"/>
      <c r="J232" s="563"/>
      <c r="K232" s="563"/>
      <c r="CA232" s="251" t="s">
        <v>421</v>
      </c>
      <c r="CB232" s="259">
        <v>150000</v>
      </c>
    </row>
    <row r="233" spans="2:11" s="251" customFormat="1" ht="15" customHeight="1">
      <c r="B233" s="563"/>
      <c r="C233" s="563"/>
      <c r="D233" s="563"/>
      <c r="E233" s="563"/>
      <c r="F233" s="563"/>
      <c r="G233" s="563"/>
      <c r="H233" s="563"/>
      <c r="I233" s="563"/>
      <c r="J233" s="563"/>
      <c r="K233" s="563"/>
    </row>
    <row r="234" spans="2:11" s="251" customFormat="1" ht="15" customHeight="1">
      <c r="B234" s="563"/>
      <c r="C234" s="563"/>
      <c r="D234" s="563"/>
      <c r="E234" s="563"/>
      <c r="F234" s="563"/>
      <c r="G234" s="563"/>
      <c r="H234" s="563"/>
      <c r="I234" s="563"/>
      <c r="J234" s="563"/>
      <c r="K234" s="563"/>
    </row>
    <row r="235" spans="2:11" s="251" customFormat="1" ht="19.5" customHeight="1">
      <c r="B235" s="593" t="s">
        <v>801</v>
      </c>
      <c r="C235" s="593"/>
      <c r="D235" s="593"/>
      <c r="E235" s="593"/>
      <c r="F235" s="593"/>
      <c r="G235" s="593"/>
      <c r="H235" s="593"/>
      <c r="I235" s="593"/>
      <c r="J235" s="593"/>
      <c r="K235" s="593"/>
    </row>
    <row r="236" spans="2:11" s="228" customFormat="1" ht="24.75" customHeight="1">
      <c r="B236" s="593"/>
      <c r="C236" s="593"/>
      <c r="D236" s="593"/>
      <c r="E236" s="593"/>
      <c r="F236" s="593"/>
      <c r="G236" s="593"/>
      <c r="H236" s="593"/>
      <c r="I236" s="593"/>
      <c r="J236" s="593"/>
      <c r="K236" s="593"/>
    </row>
    <row r="237" spans="1:11" ht="13.5" customHeight="1">
      <c r="A237" s="251"/>
      <c r="B237" s="277"/>
      <c r="C237" s="277"/>
      <c r="D237" s="277"/>
      <c r="E237" s="277"/>
      <c r="F237" s="277"/>
      <c r="G237" s="277"/>
      <c r="H237" s="277"/>
      <c r="I237" s="277"/>
      <c r="J237" s="277"/>
      <c r="K237" s="277"/>
    </row>
    <row r="238" spans="1:11" ht="19.5" customHeight="1" thickBot="1">
      <c r="A238" s="251"/>
      <c r="B238" s="443" t="s">
        <v>370</v>
      </c>
      <c r="C238" s="443"/>
      <c r="D238" s="443"/>
      <c r="E238" s="443"/>
      <c r="F238" s="443"/>
      <c r="G238" s="443"/>
      <c r="H238" s="443"/>
      <c r="I238" s="443"/>
      <c r="J238" s="443"/>
      <c r="K238" s="443"/>
    </row>
    <row r="239" spans="1:12" ht="15" customHeight="1">
      <c r="A239" s="251"/>
      <c r="B239" s="594" t="s">
        <v>437</v>
      </c>
      <c r="C239" s="595"/>
      <c r="D239" s="595"/>
      <c r="E239" s="595"/>
      <c r="F239" s="596"/>
      <c r="G239" s="596"/>
      <c r="H239" s="596"/>
      <c r="I239" s="596"/>
      <c r="J239" s="596"/>
      <c r="K239" s="597"/>
      <c r="L239" s="157" t="s">
        <v>374</v>
      </c>
    </row>
    <row r="240" spans="1:11" ht="15" customHeight="1">
      <c r="A240" s="251"/>
      <c r="B240" s="446" t="s">
        <v>438</v>
      </c>
      <c r="C240" s="598" t="s">
        <v>439</v>
      </c>
      <c r="D240" s="599"/>
      <c r="E240" s="599"/>
      <c r="F240" s="600"/>
      <c r="G240" s="600"/>
      <c r="H240" s="600"/>
      <c r="I240" s="600"/>
      <c r="J240" s="600"/>
      <c r="K240" s="601"/>
    </row>
    <row r="241" spans="1:11" ht="15" customHeight="1">
      <c r="A241" s="251"/>
      <c r="B241" s="447" t="s">
        <v>802</v>
      </c>
      <c r="C241" s="448" t="s">
        <v>803</v>
      </c>
      <c r="D241" s="449"/>
      <c r="E241" s="449"/>
      <c r="F241" s="450"/>
      <c r="G241" s="450"/>
      <c r="H241" s="450"/>
      <c r="I241" s="450"/>
      <c r="J241" s="450"/>
      <c r="K241" s="451"/>
    </row>
    <row r="242" spans="1:11" ht="15" customHeight="1">
      <c r="A242" s="251"/>
      <c r="B242" s="452"/>
      <c r="C242" s="453" t="s">
        <v>601</v>
      </c>
      <c r="D242" s="454"/>
      <c r="E242" s="454"/>
      <c r="F242" s="455"/>
      <c r="G242" s="455"/>
      <c r="H242" s="455"/>
      <c r="I242" s="455"/>
      <c r="J242" s="455"/>
      <c r="K242" s="456"/>
    </row>
    <row r="243" spans="1:11" ht="15" customHeight="1">
      <c r="A243" s="228"/>
      <c r="B243" s="452"/>
      <c r="C243" s="457" t="s">
        <v>602</v>
      </c>
      <c r="D243" s="458"/>
      <c r="E243" s="458"/>
      <c r="F243" s="458"/>
      <c r="G243" s="458"/>
      <c r="H243" s="458"/>
      <c r="I243" s="458"/>
      <c r="J243" s="458"/>
      <c r="K243" s="456"/>
    </row>
    <row r="244" spans="1:11" ht="15" customHeight="1">
      <c r="A244" s="228"/>
      <c r="B244" s="452"/>
      <c r="C244" s="457" t="s">
        <v>603</v>
      </c>
      <c r="D244" s="455"/>
      <c r="E244" s="455"/>
      <c r="F244" s="455"/>
      <c r="G244" s="455"/>
      <c r="H244" s="455"/>
      <c r="I244" s="455"/>
      <c r="J244" s="455"/>
      <c r="K244" s="456"/>
    </row>
    <row r="245" spans="1:11" ht="15" customHeight="1">
      <c r="A245" s="228"/>
      <c r="B245" s="452"/>
      <c r="C245" s="457" t="s">
        <v>804</v>
      </c>
      <c r="D245" s="455"/>
      <c r="E245" s="455"/>
      <c r="F245" s="455"/>
      <c r="G245" s="455"/>
      <c r="H245" s="455"/>
      <c r="I245" s="455"/>
      <c r="J245" s="455"/>
      <c r="K245" s="456"/>
    </row>
    <row r="246" spans="1:11" ht="15" customHeight="1">
      <c r="A246" s="228"/>
      <c r="B246" s="452"/>
      <c r="C246" s="459" t="s">
        <v>805</v>
      </c>
      <c r="D246" s="455"/>
      <c r="E246" s="455"/>
      <c r="F246" s="455"/>
      <c r="G246" s="455"/>
      <c r="H246" s="455"/>
      <c r="I246" s="455"/>
      <c r="J246" s="455"/>
      <c r="K246" s="456"/>
    </row>
    <row r="247" spans="1:11" ht="15" customHeight="1" thickBot="1">
      <c r="A247" s="228"/>
      <c r="B247" s="460"/>
      <c r="C247" s="461" t="s">
        <v>604</v>
      </c>
      <c r="D247" s="455"/>
      <c r="E247" s="455"/>
      <c r="F247" s="455"/>
      <c r="G247" s="455"/>
      <c r="H247" s="455"/>
      <c r="I247" s="455"/>
      <c r="J247" s="455"/>
      <c r="K247" s="462"/>
    </row>
    <row r="248" spans="1:11" ht="19.5" customHeight="1">
      <c r="A248" s="228"/>
      <c r="B248" s="463" t="s">
        <v>207</v>
      </c>
      <c r="C248" s="463"/>
      <c r="D248" s="463"/>
      <c r="E248" s="463"/>
      <c r="F248" s="463"/>
      <c r="G248" s="463"/>
      <c r="H248" s="463"/>
      <c r="I248" s="463"/>
      <c r="J248" s="463"/>
      <c r="K248" s="463"/>
    </row>
    <row r="249" spans="1:11" ht="19.5" customHeight="1">
      <c r="A249" s="228"/>
      <c r="B249" s="445"/>
      <c r="C249" s="445"/>
      <c r="D249" s="445"/>
      <c r="E249" s="445"/>
      <c r="F249" s="445"/>
      <c r="G249" s="445"/>
      <c r="H249" s="445"/>
      <c r="I249" s="445"/>
      <c r="J249" s="445"/>
      <c r="K249" s="445"/>
    </row>
    <row r="250" spans="1:11" ht="19.5" customHeight="1" thickBot="1">
      <c r="A250" s="228"/>
      <c r="B250" s="477" t="s">
        <v>330</v>
      </c>
      <c r="C250" s="443"/>
      <c r="D250" s="443"/>
      <c r="E250" s="443"/>
      <c r="F250" s="443"/>
      <c r="G250" s="443"/>
      <c r="H250" s="443"/>
      <c r="I250" s="443"/>
      <c r="J250" s="443"/>
      <c r="K250" s="443"/>
    </row>
    <row r="251" spans="1:11" ht="19.5" customHeight="1">
      <c r="A251" s="228"/>
      <c r="B251" s="478" t="s">
        <v>331</v>
      </c>
      <c r="C251" s="994">
        <f>'診断員ﾃﾞｰﾀ入力'!$B$4</f>
        <v>0</v>
      </c>
      <c r="D251" s="995"/>
      <c r="E251" s="995"/>
      <c r="F251" s="995"/>
      <c r="G251" s="996"/>
      <c r="H251" s="479" t="s">
        <v>440</v>
      </c>
      <c r="I251" s="978">
        <f>'診断員ﾃﾞｰﾀ入力'!$B$5</f>
        <v>0</v>
      </c>
      <c r="J251" s="978"/>
      <c r="K251" s="979"/>
    </row>
    <row r="252" spans="1:11" ht="19.5" customHeight="1">
      <c r="A252" s="228"/>
      <c r="B252" s="980" t="s">
        <v>332</v>
      </c>
      <c r="C252" s="982">
        <f>'診断員ﾃﾞｰﾀ入力'!$B$6</f>
        <v>0</v>
      </c>
      <c r="D252" s="983"/>
      <c r="E252" s="983"/>
      <c r="F252" s="983"/>
      <c r="G252" s="984"/>
      <c r="H252" s="480" t="s">
        <v>441</v>
      </c>
      <c r="I252" s="988">
        <f>'診断員ﾃﾞｰﾀ入力'!$B$2</f>
        <v>0</v>
      </c>
      <c r="J252" s="989"/>
      <c r="K252" s="990"/>
    </row>
    <row r="253" spans="1:11" ht="19.5" customHeight="1" thickBot="1">
      <c r="A253" s="228"/>
      <c r="B253" s="981"/>
      <c r="C253" s="985"/>
      <c r="D253" s="986"/>
      <c r="E253" s="986"/>
      <c r="F253" s="986"/>
      <c r="G253" s="987"/>
      <c r="H253" s="481" t="s">
        <v>442</v>
      </c>
      <c r="I253" s="991">
        <f>'診断員ﾃﾞｰﾀ入力'!$B$7</f>
        <v>0</v>
      </c>
      <c r="J253" s="991"/>
      <c r="K253" s="992"/>
    </row>
    <row r="254" spans="1:11" ht="15" customHeight="1">
      <c r="A254" s="228"/>
      <c r="B254" s="253"/>
      <c r="C254" s="282"/>
      <c r="D254" s="282"/>
      <c r="E254" s="282"/>
      <c r="F254" s="282"/>
      <c r="G254" s="282"/>
      <c r="H254" s="283"/>
      <c r="I254" s="282"/>
      <c r="J254" s="282"/>
      <c r="K254" s="282"/>
    </row>
    <row r="255" spans="1:11" ht="15" customHeight="1" thickBot="1">
      <c r="A255" s="228"/>
      <c r="B255" s="415" t="s">
        <v>223</v>
      </c>
      <c r="C255" s="415"/>
      <c r="D255" s="415"/>
      <c r="E255" s="415"/>
      <c r="F255" s="415"/>
      <c r="G255" s="415"/>
      <c r="H255" s="415"/>
      <c r="I255" s="415"/>
      <c r="J255" s="415"/>
      <c r="K255" s="415"/>
    </row>
    <row r="256" spans="1:11" ht="15" customHeight="1">
      <c r="A256" s="228"/>
      <c r="B256" s="975" t="s">
        <v>226</v>
      </c>
      <c r="C256" s="976"/>
      <c r="D256" s="976"/>
      <c r="E256" s="976"/>
      <c r="F256" s="976"/>
      <c r="G256" s="976"/>
      <c r="H256" s="976"/>
      <c r="I256" s="976"/>
      <c r="J256" s="976"/>
      <c r="K256" s="977"/>
    </row>
    <row r="257" spans="1:11" ht="15" customHeight="1">
      <c r="A257" s="228"/>
      <c r="B257" s="482" t="s">
        <v>623</v>
      </c>
      <c r="C257" s="483"/>
      <c r="D257" s="483"/>
      <c r="E257" s="483"/>
      <c r="F257" s="483"/>
      <c r="G257" s="483"/>
      <c r="H257" s="483"/>
      <c r="I257" s="483"/>
      <c r="J257" s="483"/>
      <c r="K257" s="484"/>
    </row>
    <row r="258" spans="1:11" ht="15" customHeight="1">
      <c r="A258" s="228"/>
      <c r="B258" s="482" t="s">
        <v>624</v>
      </c>
      <c r="C258" s="483"/>
      <c r="D258" s="483"/>
      <c r="E258" s="483"/>
      <c r="F258" s="483"/>
      <c r="G258" s="483"/>
      <c r="H258" s="483"/>
      <c r="I258" s="483"/>
      <c r="J258" s="483"/>
      <c r="K258" s="484"/>
    </row>
    <row r="259" spans="2:11" ht="30" customHeight="1" thickBot="1">
      <c r="B259" s="935" t="s">
        <v>625</v>
      </c>
      <c r="C259" s="936"/>
      <c r="D259" s="936"/>
      <c r="E259" s="936"/>
      <c r="F259" s="936"/>
      <c r="G259" s="936"/>
      <c r="H259" s="936"/>
      <c r="I259" s="936"/>
      <c r="J259" s="936"/>
      <c r="K259" s="937"/>
    </row>
    <row r="260" ht="19.5" customHeight="1"/>
    <row r="261" ht="19.5" customHeight="1"/>
    <row r="262" ht="12">
      <c r="L262" s="157"/>
    </row>
    <row r="263" ht="12" customHeight="1"/>
    <row r="264" ht="12" customHeight="1"/>
    <row r="271" ht="7.5" customHeight="1"/>
    <row r="285" ht="12" customHeight="1"/>
    <row r="286" ht="7.5" customHeight="1"/>
    <row r="288" ht="7.5" customHeight="1"/>
    <row r="293" ht="7.5" customHeight="1"/>
    <row r="294" ht="12">
      <c r="L294" s="157"/>
    </row>
    <row r="317" ht="12" customHeight="1"/>
    <row r="318" ht="5.25" customHeight="1"/>
    <row r="320" ht="18" customHeight="1"/>
    <row r="325" ht="5.25" customHeight="1"/>
    <row r="326" ht="12">
      <c r="L326" s="157"/>
    </row>
  </sheetData>
  <sheetProtection formatCells="0" formatColumns="0" formatRows="0" insertColumns="0" insertRows="0" insertHyperlinks="0" deleteColumns="0" deleteRows="0" sort="0" autoFilter="0" pivotTables="0"/>
  <mergeCells count="315">
    <mergeCell ref="B203:K213"/>
    <mergeCell ref="B229:K234"/>
    <mergeCell ref="C251:G251"/>
    <mergeCell ref="J200:K201"/>
    <mergeCell ref="B235:K236"/>
    <mergeCell ref="B239:K239"/>
    <mergeCell ref="C240:K240"/>
    <mergeCell ref="B200:B201"/>
    <mergeCell ref="C200:G201"/>
    <mergeCell ref="H200:I201"/>
    <mergeCell ref="B256:K256"/>
    <mergeCell ref="I251:K251"/>
    <mergeCell ref="B252:B253"/>
    <mergeCell ref="C252:G253"/>
    <mergeCell ref="I252:K252"/>
    <mergeCell ref="I253:K253"/>
    <mergeCell ref="I196:I197"/>
    <mergeCell ref="J196:K197"/>
    <mergeCell ref="C199:G199"/>
    <mergeCell ref="H199:I199"/>
    <mergeCell ref="J199:K199"/>
    <mergeCell ref="B196:E197"/>
    <mergeCell ref="B191:B194"/>
    <mergeCell ref="C191:D191"/>
    <mergeCell ref="C192:D192"/>
    <mergeCell ref="C193:D193"/>
    <mergeCell ref="C194:D194"/>
    <mergeCell ref="F196:H197"/>
    <mergeCell ref="B187:B190"/>
    <mergeCell ref="C187:C188"/>
    <mergeCell ref="E187:K187"/>
    <mergeCell ref="E188:K188"/>
    <mergeCell ref="C189:C190"/>
    <mergeCell ref="E189:K189"/>
    <mergeCell ref="E190:K190"/>
    <mergeCell ref="E183:F183"/>
    <mergeCell ref="C184:D184"/>
    <mergeCell ref="E184:F184"/>
    <mergeCell ref="J181:K182"/>
    <mergeCell ref="J183:K184"/>
    <mergeCell ref="E182:F182"/>
    <mergeCell ref="C183:D183"/>
    <mergeCell ref="C186:D186"/>
    <mergeCell ref="E186:K186"/>
    <mergeCell ref="H180:I180"/>
    <mergeCell ref="B181:B182"/>
    <mergeCell ref="C181:D181"/>
    <mergeCell ref="E181:F181"/>
    <mergeCell ref="G181:G184"/>
    <mergeCell ref="B183:B184"/>
    <mergeCell ref="H181:I184"/>
    <mergeCell ref="C182:D182"/>
    <mergeCell ref="B170:E171"/>
    <mergeCell ref="J180:K180"/>
    <mergeCell ref="E179:K179"/>
    <mergeCell ref="C177:D177"/>
    <mergeCell ref="E177:F177"/>
    <mergeCell ref="J177:K177"/>
    <mergeCell ref="B178:K178"/>
    <mergeCell ref="C179:D179"/>
    <mergeCell ref="C180:D180"/>
    <mergeCell ref="E180:F180"/>
    <mergeCell ref="B133:D133"/>
    <mergeCell ref="E144:G144"/>
    <mergeCell ref="F170:J171"/>
    <mergeCell ref="B172:K173"/>
    <mergeCell ref="B139:K139"/>
    <mergeCell ref="E134:K134"/>
    <mergeCell ref="E135:K135"/>
    <mergeCell ref="B140:K140"/>
    <mergeCell ref="B138:K138"/>
    <mergeCell ref="B148:C148"/>
    <mergeCell ref="B175:F175"/>
    <mergeCell ref="G175:H175"/>
    <mergeCell ref="I175:I176"/>
    <mergeCell ref="J175:K176"/>
    <mergeCell ref="C176:D176"/>
    <mergeCell ref="E176:F176"/>
    <mergeCell ref="B130:D130"/>
    <mergeCell ref="I130:K130"/>
    <mergeCell ref="I125:K125"/>
    <mergeCell ref="E130:H130"/>
    <mergeCell ref="I129:K129"/>
    <mergeCell ref="I126:K126"/>
    <mergeCell ref="B129:D129"/>
    <mergeCell ref="E129:H129"/>
    <mergeCell ref="B125:D126"/>
    <mergeCell ref="E125:H126"/>
    <mergeCell ref="B146:C146"/>
    <mergeCell ref="B134:D135"/>
    <mergeCell ref="E148:F148"/>
    <mergeCell ref="E147:F147"/>
    <mergeCell ref="E145:F145"/>
    <mergeCell ref="D143:G143"/>
    <mergeCell ref="I124:K124"/>
    <mergeCell ref="A65:C65"/>
    <mergeCell ref="A66:C66"/>
    <mergeCell ref="A69:A74"/>
    <mergeCell ref="A68:K68"/>
    <mergeCell ref="B69:D69"/>
    <mergeCell ref="E99:E100"/>
    <mergeCell ref="C71:D71"/>
    <mergeCell ref="D66:F66"/>
    <mergeCell ref="A82:A89"/>
    <mergeCell ref="D44:K44"/>
    <mergeCell ref="D47:K47"/>
    <mergeCell ref="D31:G31"/>
    <mergeCell ref="A40:K40"/>
    <mergeCell ref="A31:B31"/>
    <mergeCell ref="B34:J34"/>
    <mergeCell ref="H31:I31"/>
    <mergeCell ref="D46:K46"/>
    <mergeCell ref="D43:K43"/>
    <mergeCell ref="B43:C43"/>
    <mergeCell ref="D30:G30"/>
    <mergeCell ref="D61:K61"/>
    <mergeCell ref="H41:I41"/>
    <mergeCell ref="H30:I30"/>
    <mergeCell ref="D41:G41"/>
    <mergeCell ref="D42:K42"/>
    <mergeCell ref="J49:K49"/>
    <mergeCell ref="J41:K41"/>
    <mergeCell ref="E60:G60"/>
    <mergeCell ref="E59:G59"/>
    <mergeCell ref="A28:B28"/>
    <mergeCell ref="A29:B29"/>
    <mergeCell ref="A30:B30"/>
    <mergeCell ref="A57:A60"/>
    <mergeCell ref="B44:C44"/>
    <mergeCell ref="B46:C46"/>
    <mergeCell ref="A45:A46"/>
    <mergeCell ref="P79:Q79"/>
    <mergeCell ref="P80:Q80"/>
    <mergeCell ref="C80:I80"/>
    <mergeCell ref="P78:Q78"/>
    <mergeCell ref="J80:K80"/>
    <mergeCell ref="I58:K58"/>
    <mergeCell ref="D84:I84"/>
    <mergeCell ref="C82:C84"/>
    <mergeCell ref="H29:I29"/>
    <mergeCell ref="D29:G29"/>
    <mergeCell ref="I59:K59"/>
    <mergeCell ref="I60:K60"/>
    <mergeCell ref="E57:G57"/>
    <mergeCell ref="E58:G58"/>
    <mergeCell ref="C77:D77"/>
    <mergeCell ref="E49:H49"/>
    <mergeCell ref="P90:Q91"/>
    <mergeCell ref="P86:Q86"/>
    <mergeCell ref="P88:Q88"/>
    <mergeCell ref="P89:Q89"/>
    <mergeCell ref="B85:B86"/>
    <mergeCell ref="A90:B90"/>
    <mergeCell ref="F87:I87"/>
    <mergeCell ref="F88:I88"/>
    <mergeCell ref="J85:K85"/>
    <mergeCell ref="C87:C89"/>
    <mergeCell ref="D85:I85"/>
    <mergeCell ref="J87:K87"/>
    <mergeCell ref="P81:Q81"/>
    <mergeCell ref="P87:Q87"/>
    <mergeCell ref="J89:K89"/>
    <mergeCell ref="J86:K86"/>
    <mergeCell ref="P85:Q85"/>
    <mergeCell ref="J88:K88"/>
    <mergeCell ref="P82:Q83"/>
    <mergeCell ref="P84:Q84"/>
    <mergeCell ref="O82:O83"/>
    <mergeCell ref="J83:K83"/>
    <mergeCell ref="F103:K103"/>
    <mergeCell ref="E101:E102"/>
    <mergeCell ref="O90:O91"/>
    <mergeCell ref="J90:K90"/>
    <mergeCell ref="J91:K91"/>
    <mergeCell ref="J92:K92"/>
    <mergeCell ref="J94:K94"/>
    <mergeCell ref="J93:K93"/>
    <mergeCell ref="C90:I90"/>
    <mergeCell ref="F102:K102"/>
    <mergeCell ref="Q107:Q108"/>
    <mergeCell ref="A107:D107"/>
    <mergeCell ref="A108:A112"/>
    <mergeCell ref="B112:D112"/>
    <mergeCell ref="Q109:Q110"/>
    <mergeCell ref="C108:D108"/>
    <mergeCell ref="C109:D109"/>
    <mergeCell ref="C110:D110"/>
    <mergeCell ref="F110:K110"/>
    <mergeCell ref="C103:D103"/>
    <mergeCell ref="C101:D101"/>
    <mergeCell ref="C102:D102"/>
    <mergeCell ref="C93:I93"/>
    <mergeCell ref="C94:I94"/>
    <mergeCell ref="P92:Q92"/>
    <mergeCell ref="E103:E106"/>
    <mergeCell ref="J95:K95"/>
    <mergeCell ref="Q102:Q103"/>
    <mergeCell ref="F101:K101"/>
    <mergeCell ref="A99:B100"/>
    <mergeCell ref="A92:B92"/>
    <mergeCell ref="F99:K99"/>
    <mergeCell ref="F100:K100"/>
    <mergeCell ref="A98:B98"/>
    <mergeCell ref="F98:K98"/>
    <mergeCell ref="C99:D99"/>
    <mergeCell ref="A97:K97"/>
    <mergeCell ref="A95:B95"/>
    <mergeCell ref="C91:C92"/>
    <mergeCell ref="A80:B80"/>
    <mergeCell ref="A79:K79"/>
    <mergeCell ref="J27:K27"/>
    <mergeCell ref="A75:B77"/>
    <mergeCell ref="C72:D72"/>
    <mergeCell ref="B71:B74"/>
    <mergeCell ref="C73:D73"/>
    <mergeCell ref="C74:D74"/>
    <mergeCell ref="C75:D75"/>
    <mergeCell ref="C76:D76"/>
    <mergeCell ref="F116:K116"/>
    <mergeCell ref="H22:I23"/>
    <mergeCell ref="D86:I86"/>
    <mergeCell ref="D83:I83"/>
    <mergeCell ref="D82:I82"/>
    <mergeCell ref="D45:K45"/>
    <mergeCell ref="C100:D100"/>
    <mergeCell ref="C98:D98"/>
    <mergeCell ref="D92:I92"/>
    <mergeCell ref="D95:I95"/>
    <mergeCell ref="H4:I4"/>
    <mergeCell ref="F8:I8"/>
    <mergeCell ref="H21:I21"/>
    <mergeCell ref="G10:I10"/>
    <mergeCell ref="G11:I11"/>
    <mergeCell ref="H20:J20"/>
    <mergeCell ref="J4:K4"/>
    <mergeCell ref="I16:K17"/>
    <mergeCell ref="I18:K18"/>
    <mergeCell ref="I14:J14"/>
    <mergeCell ref="E149:F149"/>
    <mergeCell ref="D65:F65"/>
    <mergeCell ref="A64:C64"/>
    <mergeCell ref="J64:K64"/>
    <mergeCell ref="D64:F64"/>
    <mergeCell ref="C104:D104"/>
    <mergeCell ref="C115:D115"/>
    <mergeCell ref="A91:B91"/>
    <mergeCell ref="A93:A94"/>
    <mergeCell ref="D91:I91"/>
    <mergeCell ref="H143:K149"/>
    <mergeCell ref="E146:F146"/>
    <mergeCell ref="B111:D111"/>
    <mergeCell ref="C118:D118"/>
    <mergeCell ref="B114:B115"/>
    <mergeCell ref="C114:D114"/>
    <mergeCell ref="F118:K118"/>
    <mergeCell ref="F112:K112"/>
    <mergeCell ref="F111:K111"/>
    <mergeCell ref="F113:K113"/>
    <mergeCell ref="F114:K114"/>
    <mergeCell ref="F115:K115"/>
    <mergeCell ref="I57:K57"/>
    <mergeCell ref="A101:B102"/>
    <mergeCell ref="F105:K105"/>
    <mergeCell ref="J66:K66"/>
    <mergeCell ref="A81:B81"/>
    <mergeCell ref="C81:I81"/>
    <mergeCell ref="C106:D106"/>
    <mergeCell ref="E108:E110"/>
    <mergeCell ref="A116:A118"/>
    <mergeCell ref="E114:E115"/>
    <mergeCell ref="C116:D116"/>
    <mergeCell ref="A113:A115"/>
    <mergeCell ref="C113:D113"/>
    <mergeCell ref="C117:D117"/>
    <mergeCell ref="B116:B117"/>
    <mergeCell ref="B149:C149"/>
    <mergeCell ref="B147:C147"/>
    <mergeCell ref="F104:K104"/>
    <mergeCell ref="F106:K106"/>
    <mergeCell ref="E124:H124"/>
    <mergeCell ref="G146:G149"/>
    <mergeCell ref="F108:K108"/>
    <mergeCell ref="F109:K109"/>
    <mergeCell ref="A103:B106"/>
    <mergeCell ref="C105:D105"/>
    <mergeCell ref="A27:B27"/>
    <mergeCell ref="D27:G27"/>
    <mergeCell ref="J65:K65"/>
    <mergeCell ref="A63:K63"/>
    <mergeCell ref="F117:K117"/>
    <mergeCell ref="B259:K259"/>
    <mergeCell ref="F89:I89"/>
    <mergeCell ref="B216:K226"/>
    <mergeCell ref="B152:K152"/>
    <mergeCell ref="B151:K151"/>
    <mergeCell ref="B167:K167"/>
    <mergeCell ref="B164:K164"/>
    <mergeCell ref="D28:K28"/>
    <mergeCell ref="B143:C145"/>
    <mergeCell ref="B124:D124"/>
    <mergeCell ref="E87:E89"/>
    <mergeCell ref="F107:K107"/>
    <mergeCell ref="B108:B110"/>
    <mergeCell ref="B161:K161"/>
    <mergeCell ref="B159:K159"/>
    <mergeCell ref="I15:J15"/>
    <mergeCell ref="J84:K84"/>
    <mergeCell ref="J81:K81"/>
    <mergeCell ref="J82:K82"/>
    <mergeCell ref="H36:I36"/>
    <mergeCell ref="H35:I35"/>
    <mergeCell ref="D48:J48"/>
    <mergeCell ref="H27:I27"/>
    <mergeCell ref="J22:J23"/>
    <mergeCell ref="B70:D70"/>
  </mergeCells>
  <printOptions horizontalCentered="1"/>
  <pageMargins left="0.5905511811023623" right="0.5905511811023623" top="0.6692913385826772" bottom="0.5905511811023623" header="0.5118110236220472" footer="0.5118110236220472"/>
  <pageSetup blackAndWhite="1" horizontalDpi="600" verticalDpi="600" orientation="portrait" paperSize="9" scale="99" r:id="rId2"/>
  <rowBreaks count="5" manualBreakCount="5">
    <brk id="24" max="255" man="1"/>
    <brk id="77" max="255" man="1"/>
    <brk id="118" max="255" man="1"/>
    <brk id="168" max="10" man="1"/>
    <brk id="21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耐震診断報告書作成シート</dc:title>
  <dc:subject/>
  <dc:creator>hikyumn</dc:creator>
  <cp:keywords/>
  <dc:description/>
  <cp:lastModifiedBy>Kanji</cp:lastModifiedBy>
  <cp:lastPrinted>2014-10-07T04:14:34Z</cp:lastPrinted>
  <dcterms:created xsi:type="dcterms:W3CDTF">2005-11-24T05:09:37Z</dcterms:created>
  <dcterms:modified xsi:type="dcterms:W3CDTF">2015-10-09T00:28:25Z</dcterms:modified>
  <cp:category/>
  <cp:version/>
  <cp:contentType/>
  <cp:contentStatus/>
</cp:coreProperties>
</file>