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重量表" sheetId="1" r:id="rId1"/>
    <sheet name="必要耐力・重心" sheetId="2" r:id="rId2"/>
    <sheet name="剛心" sheetId="3" r:id="rId3"/>
    <sheet name="弾力半径" sheetId="4" r:id="rId4"/>
    <sheet name="結果集計" sheetId="5" r:id="rId5"/>
  </sheets>
  <definedNames>
    <definedName name="_xlnm.Print_Area" localSheetId="0">'重量表'!$A$1:$K$43</definedName>
    <definedName name="ＺＯＮＥ">'必要耐力・重心'!$F$3:$F$5</definedName>
    <definedName name="屋根仕様">'重量表'!$W$3:$W$7</definedName>
    <definedName name="外壁仕様">'重量表'!$W$10:$W$14</definedName>
    <definedName name="内壁仕様">'重量表'!$W$17:$W$18</definedName>
  </definedNames>
  <calcPr fullCalcOnLoad="1"/>
</workbook>
</file>

<file path=xl/sharedStrings.xml><?xml version="1.0" encoding="utf-8"?>
<sst xmlns="http://schemas.openxmlformats.org/spreadsheetml/2006/main" count="412" uniqueCount="167">
  <si>
    <t>kＮ/㎡</t>
  </si>
  <si>
    <t>重量の計算</t>
  </si>
  <si>
    <t>重心の計算</t>
  </si>
  <si>
    <t>階</t>
  </si>
  <si>
    <t>番号</t>
  </si>
  <si>
    <t>大きさ</t>
  </si>
  <si>
    <t>左下から座標軸(ｍ)</t>
  </si>
  <si>
    <t>単位重量</t>
  </si>
  <si>
    <t>床面積</t>
  </si>
  <si>
    <t>重量</t>
  </si>
  <si>
    <t>備考</t>
  </si>
  <si>
    <t>重量　Ｗ</t>
  </si>
  <si>
    <t>Ｘ</t>
  </si>
  <si>
    <t>Ｙ</t>
  </si>
  <si>
    <t>Ｘ(ｍ)</t>
  </si>
  <si>
    <t>Ｙ(ｍ)</t>
  </si>
  <si>
    <t>Ｘ軸</t>
  </si>
  <si>
    <t>Ｙ軸</t>
  </si>
  <si>
    <t>㎡</t>
  </si>
  <si>
    <t>kＮ</t>
  </si>
  <si>
    <t>中心座標ｙ</t>
  </si>
  <si>
    <t>Ｗ・ｙ</t>
  </si>
  <si>
    <t>中心座標ｘ</t>
  </si>
  <si>
    <t>Ｗ・ｘ</t>
  </si>
  <si>
    <t>２</t>
  </si>
  <si>
    <t>合　　　　計</t>
  </si>
  <si>
    <t>合　計</t>
  </si>
  <si>
    <t>１</t>
  </si>
  <si>
    <t>２階建の１階部分</t>
  </si>
  <si>
    <t>２階のない部分　　(下屋)</t>
  </si>
  <si>
    <t>２階合成</t>
  </si>
  <si>
    <t>--------</t>
  </si>
  <si>
    <t>方向</t>
  </si>
  <si>
    <t>ΣＷ･y(x)</t>
  </si>
  <si>
    <t>ΣＷ</t>
  </si>
  <si>
    <t>重心座標(ｍ)</t>
  </si>
  <si>
    <t>■　剛心の計算</t>
  </si>
  <si>
    <t>２階　Ｘ方向</t>
  </si>
  <si>
    <t>通</t>
  </si>
  <si>
    <t>Ｘ軸距離(ｍ)</t>
  </si>
  <si>
    <t>WEE 5.壁耐力の算出　から転記</t>
  </si>
  <si>
    <t>Σ</t>
  </si>
  <si>
    <t>×距離</t>
  </si>
  <si>
    <t>No.</t>
  </si>
  <si>
    <t>Ｑwi</t>
  </si>
  <si>
    <t>剛　心　座　標</t>
  </si>
  <si>
    <t>２階　Ｙ方向</t>
  </si>
  <si>
    <t>Ｙ軸距離(ｍ)</t>
  </si>
  <si>
    <t>１階　Ｘ方向</t>
  </si>
  <si>
    <t>１階　Ｙ方向</t>
  </si>
  <si>
    <t>注意－　必ず通り名は入力すること。半角全角は問いません。名称で通りの存在を認識します。</t>
  </si>
  <si>
    <t>■　弾力半径の計算</t>
  </si>
  <si>
    <t>Ｘ軸距離　ｙ(ｍ)</t>
  </si>
  <si>
    <t>剛心からの距離</t>
  </si>
  <si>
    <t>(y-ys)2</t>
  </si>
  <si>
    <t>通毎壁量 lx</t>
  </si>
  <si>
    <t>lx(y-ys)2</t>
  </si>
  <si>
    <t>弾力半径</t>
  </si>
  <si>
    <t>合　　　計</t>
  </si>
  <si>
    <t>ｍ</t>
  </si>
  <si>
    <t>Ｙ軸距離　ｘ(ｍ)</t>
  </si>
  <si>
    <t>(x-xs)2</t>
  </si>
  <si>
    <t>通毎壁量 ly</t>
  </si>
  <si>
    <t>ly(x-xs)2</t>
  </si>
  <si>
    <r>
      <t>２階　　Σlx(y-ys)</t>
    </r>
    <r>
      <rPr>
        <vertAlign val="superscript"/>
        <sz val="10.45"/>
        <rFont val="ＭＳ ゴシック"/>
        <family val="3"/>
      </rPr>
      <t>2+Σly(x-xs)</t>
    </r>
    <r>
      <rPr>
        <vertAlign val="superscript"/>
        <sz val="10.45"/>
        <rFont val="ＭＳ ゴシック"/>
        <family val="3"/>
      </rPr>
      <t>2</t>
    </r>
  </si>
  <si>
    <r>
      <t>１階　　Σlx(y-ys)</t>
    </r>
    <r>
      <rPr>
        <vertAlign val="superscript"/>
        <sz val="10.45"/>
        <rFont val="ＭＳ ゴシック"/>
        <family val="3"/>
      </rPr>
      <t>2+Σly(x-xs)</t>
    </r>
    <r>
      <rPr>
        <vertAlign val="superscript"/>
        <sz val="10.45"/>
        <rFont val="ＭＳ ゴシック"/>
        <family val="3"/>
      </rPr>
      <t>2</t>
    </r>
  </si>
  <si>
    <t>必要耐力　Ｑr(kＮ)</t>
  </si>
  <si>
    <t>■　偏心率による低減</t>
  </si>
  <si>
    <t>重心位置　(ｍ)</t>
  </si>
  <si>
    <t>剛心位置　(ｍ)</t>
  </si>
  <si>
    <t>偏心距離　(ｍ)</t>
  </si>
  <si>
    <t>弾力半径　(ｍ)</t>
  </si>
  <si>
    <t>偏心率</t>
  </si>
  <si>
    <t>偏心による低減率</t>
  </si>
  <si>
    <t>0.15未満：低減無し</t>
  </si>
  <si>
    <t>0.30以上：不適合</t>
  </si>
  <si>
    <t>■　上部構造評点</t>
  </si>
  <si>
    <t>壁等の耐力　Ｑu(kＮ)</t>
  </si>
  <si>
    <t>偏心による低減</t>
  </si>
  <si>
    <t>劣化度低減　ｄＫ</t>
  </si>
  <si>
    <t>上部構造評点</t>
  </si>
  <si>
    <t>　　↑　WEEから転記</t>
  </si>
  <si>
    <t>１階　Ｙ方向</t>
  </si>
  <si>
    <t>住宅の簡易重量表（床面積当たり　kＮ/㎡）</t>
  </si>
  <si>
    <t>軽い建物</t>
  </si>
  <si>
    <t>重い建物</t>
  </si>
  <si>
    <t>非常に
重い建物</t>
  </si>
  <si>
    <t>屋根</t>
  </si>
  <si>
    <t>外壁</t>
  </si>
  <si>
    <t>内壁</t>
  </si>
  <si>
    <t>床</t>
  </si>
  <si>
    <t>仕様の例</t>
  </si>
  <si>
    <t>屋根：屋根スレート葺</t>
  </si>
  <si>
    <t>外壁：ラスモルタル塗り</t>
  </si>
  <si>
    <t>内壁：石膏ボード張り</t>
  </si>
  <si>
    <t>屋根：桟瓦葺</t>
  </si>
  <si>
    <t>外壁：土塗壁</t>
  </si>
  <si>
    <t>屋根：土葺き瓦葺き</t>
  </si>
  <si>
    <t>内壁：土塗壁</t>
  </si>
  <si>
    <t>ZONE:</t>
  </si>
  <si>
    <t>Ａ</t>
  </si>
  <si>
    <t>ZONE：Ａ</t>
  </si>
  <si>
    <t>ZONE:Ｃ</t>
  </si>
  <si>
    <t>ZONE:Ｂ</t>
  </si>
  <si>
    <t>ZONE:Ｂ</t>
  </si>
  <si>
    <t>建物は仕様別にゾーニングして下さい。ゾーン名は任意で入力できます。</t>
  </si>
  <si>
    <t>ゾーンは三種類までとします。</t>
  </si>
  <si>
    <t>同じ仕様なら離れていても同じ名前でＯＫです。</t>
  </si>
  <si>
    <t>仕様</t>
  </si>
  <si>
    <t>積載荷重</t>
  </si>
  <si>
    <t>kＮ/㎡</t>
  </si>
  <si>
    <t>鉄板葺</t>
  </si>
  <si>
    <t>鉄板葺</t>
  </si>
  <si>
    <t>スレート葺</t>
  </si>
  <si>
    <t>その他軽量の屋根</t>
  </si>
  <si>
    <t>桟瓦葺（乾式工法）</t>
  </si>
  <si>
    <t>ラスモルタル塗り</t>
  </si>
  <si>
    <t>窯業系サイディング張</t>
  </si>
  <si>
    <t>鉄板張り</t>
  </si>
  <si>
    <t>その他軽量の外壁</t>
  </si>
  <si>
    <t>土塗り壁＋仕上げ材</t>
  </si>
  <si>
    <t>ボード張り等</t>
  </si>
  <si>
    <t>ボード張り等</t>
  </si>
  <si>
    <t>土塗り壁</t>
  </si>
  <si>
    <t>合計</t>
  </si>
  <si>
    <t>Ｃ</t>
  </si>
  <si>
    <t>Ｂ</t>
  </si>
  <si>
    <t>土葺き瓦葺（湿式）</t>
  </si>
  <si>
    <t>上が屋根</t>
  </si>
  <si>
    <t>上が床</t>
  </si>
  <si>
    <t>ZONE</t>
  </si>
  <si>
    <t>ＺＯＮＥ</t>
  </si>
  <si>
    <t>上が屋根</t>
  </si>
  <si>
    <t>上が床</t>
  </si>
  <si>
    <t>最高の高さｍ</t>
  </si>
  <si>
    <t>軒高　　ｍ</t>
  </si>
  <si>
    <t>建物の　
高さｍ</t>
  </si>
  <si>
    <t>固有周期Ｔ（秒）=</t>
  </si>
  <si>
    <t>２Ｔ／（１＋３Ｔ）=</t>
  </si>
  <si>
    <t>階</t>
  </si>
  <si>
    <t>αi</t>
  </si>
  <si>
    <t>Ａi</t>
  </si>
  <si>
    <t>Ｃ0</t>
  </si>
  <si>
    <t>Ｃi</t>
  </si>
  <si>
    <t>必要耐力（Ｑｒ）の算定</t>
  </si>
  <si>
    <t>Ｑｒ
kＮ</t>
  </si>
  <si>
    <t>ΣＷ
kＮ</t>
  </si>
  <si>
    <t>保有する耐力
　Ｑr(kＮ)</t>
  </si>
  <si>
    <t>■　重心の計算</t>
  </si>
  <si>
    <t>■　建物の重量・必要耐力</t>
  </si>
  <si>
    <t>①</t>
  </si>
  <si>
    <t>ラスモルタル塗り</t>
  </si>
  <si>
    <t>Ｂ</t>
  </si>
  <si>
    <t>②</t>
  </si>
  <si>
    <t>③</t>
  </si>
  <si>
    <t>Ａ</t>
  </si>
  <si>
    <t>Y7</t>
  </si>
  <si>
    <t>Y0</t>
  </si>
  <si>
    <t>X8</t>
  </si>
  <si>
    <t>X13</t>
  </si>
  <si>
    <t>Y5</t>
  </si>
  <si>
    <t>Y3</t>
  </si>
  <si>
    <t>Y1</t>
  </si>
  <si>
    <t>X0</t>
  </si>
  <si>
    <t>X3</t>
  </si>
  <si>
    <t>X5</t>
  </si>
  <si>
    <t>Ｙ軸距離(ｍ)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</si>
</sst>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00"/>
    <numFmt numFmtId="179" formatCode="0.0"/>
    <numFmt numFmtId="180" formatCode="0.0000"/>
    <numFmt numFmtId="181" formatCode="0.000000"/>
    <numFmt numFmtId="182" formatCode="0.00000"/>
    <numFmt numFmtId="183" formatCode="0.00000000"/>
    <numFmt numFmtId="184" formatCode="0.0000000"/>
  </numFmts>
  <fonts count="42">
    <font>
      <sz val="10.45"/>
      <name val="ＭＳ ゴシック"/>
      <family val="3"/>
    </font>
    <font>
      <sz val="11"/>
      <name val="ＭＳ Ｐゴシック"/>
      <family val="3"/>
    </font>
    <font>
      <vertAlign val="superscript"/>
      <sz val="10.45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vertical="center"/>
    </xf>
    <xf numFmtId="2" fontId="0" fillId="0" borderId="11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 horizontal="center"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2" fontId="0" fillId="0" borderId="16" xfId="0" applyNumberFormat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7" borderId="16" xfId="0" applyFill="1" applyBorder="1" applyAlignment="1">
      <alignment vertical="center"/>
    </xf>
    <xf numFmtId="2" fontId="0" fillId="38" borderId="16" xfId="0" applyNumberFormat="1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/>
    </xf>
    <xf numFmtId="178" fontId="0" fillId="39" borderId="13" xfId="0" applyNumberFormat="1" applyFill="1" applyBorder="1" applyAlignment="1">
      <alignment horizontal="center" vertical="center"/>
    </xf>
    <xf numFmtId="2" fontId="0" fillId="39" borderId="13" xfId="0" applyNumberForma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78" fontId="0" fillId="39" borderId="10" xfId="0" applyNumberFormat="1" applyFill="1" applyBorder="1" applyAlignment="1">
      <alignment horizontal="center" vertical="center"/>
    </xf>
    <xf numFmtId="2" fontId="0" fillId="39" borderId="10" xfId="0" applyNumberFormat="1" applyFill="1" applyBorder="1" applyAlignment="1">
      <alignment horizontal="center" vertical="center"/>
    </xf>
    <xf numFmtId="178" fontId="0" fillId="38" borderId="13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178" fontId="0" fillId="33" borderId="10" xfId="0" applyNumberFormat="1" applyFill="1" applyBorder="1" applyAlignment="1">
      <alignment horizontal="center" vertical="center"/>
    </xf>
    <xf numFmtId="178" fontId="0" fillId="33" borderId="29" xfId="0" applyNumberFormat="1" applyFill="1" applyBorder="1" applyAlignment="1">
      <alignment horizontal="center" vertical="center"/>
    </xf>
    <xf numFmtId="178" fontId="0" fillId="39" borderId="29" xfId="0" applyNumberFormat="1" applyFill="1" applyBorder="1" applyAlignment="1">
      <alignment horizontal="center" vertical="center"/>
    </xf>
    <xf numFmtId="178" fontId="0" fillId="39" borderId="30" xfId="0" applyNumberFormat="1" applyFill="1" applyBorder="1" applyAlignment="1">
      <alignment horizontal="center" vertical="center"/>
    </xf>
    <xf numFmtId="178" fontId="0" fillId="38" borderId="10" xfId="0" applyNumberFormat="1" applyFill="1" applyBorder="1" applyAlignment="1">
      <alignment horizontal="center" vertical="center"/>
    </xf>
    <xf numFmtId="2" fontId="0" fillId="39" borderId="16" xfId="0" applyNumberFormat="1" applyFill="1" applyBorder="1" applyAlignment="1">
      <alignment horizontal="center" vertical="center"/>
    </xf>
    <xf numFmtId="178" fontId="0" fillId="39" borderId="16" xfId="0" applyNumberFormat="1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178" fontId="0" fillId="38" borderId="30" xfId="0" applyNumberForma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/>
    </xf>
    <xf numFmtId="0" fontId="0" fillId="39" borderId="31" xfId="0" applyFill="1" applyBorder="1" applyAlignment="1">
      <alignment vertical="center"/>
    </xf>
    <xf numFmtId="0" fontId="0" fillId="39" borderId="32" xfId="0" applyFill="1" applyBorder="1" applyAlignment="1">
      <alignment vertical="center"/>
    </xf>
    <xf numFmtId="0" fontId="0" fillId="39" borderId="33" xfId="0" applyFill="1" applyBorder="1" applyAlignment="1">
      <alignment vertical="center"/>
    </xf>
    <xf numFmtId="0" fontId="0" fillId="39" borderId="14" xfId="0" applyFill="1" applyBorder="1" applyAlignment="1">
      <alignment vertical="center"/>
    </xf>
    <xf numFmtId="0" fontId="0" fillId="39" borderId="0" xfId="0" applyFill="1" applyBorder="1" applyAlignment="1">
      <alignment vertical="center"/>
    </xf>
    <xf numFmtId="0" fontId="0" fillId="39" borderId="15" xfId="0" applyFill="1" applyBorder="1" applyAlignment="1">
      <alignment vertical="center"/>
    </xf>
    <xf numFmtId="0" fontId="0" fillId="39" borderId="34" xfId="0" applyFill="1" applyBorder="1" applyAlignment="1">
      <alignment vertical="center"/>
    </xf>
    <xf numFmtId="0" fontId="0" fillId="39" borderId="35" xfId="0" applyFill="1" applyBorder="1" applyAlignment="1">
      <alignment vertical="center"/>
    </xf>
    <xf numFmtId="0" fontId="0" fillId="39" borderId="36" xfId="0" applyFill="1" applyBorder="1" applyAlignment="1">
      <alignment vertical="center"/>
    </xf>
    <xf numFmtId="2" fontId="0" fillId="39" borderId="17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2" fontId="5" fillId="39" borderId="16" xfId="0" applyNumberFormat="1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2" fontId="0" fillId="39" borderId="16" xfId="0" applyNumberForma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0" fillId="38" borderId="16" xfId="0" applyNumberFormat="1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38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/>
    </xf>
    <xf numFmtId="178" fontId="0" fillId="33" borderId="13" xfId="0" applyNumberForma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 wrapText="1"/>
    </xf>
    <xf numFmtId="178" fontId="0" fillId="38" borderId="13" xfId="0" applyNumberFormat="1" applyFill="1" applyBorder="1" applyAlignment="1">
      <alignment horizontal="center" vertical="center" wrapText="1"/>
    </xf>
    <xf numFmtId="0" fontId="0" fillId="38" borderId="13" xfId="0" applyFill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9" borderId="29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2" fillId="39" borderId="29" xfId="0" applyFont="1" applyFill="1" applyBorder="1" applyAlignment="1">
      <alignment horizontal="center" vertical="center"/>
    </xf>
    <xf numFmtId="0" fontId="0" fillId="33" borderId="30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2"/>
  <sheetViews>
    <sheetView tabSelected="1" zoomScalePageLayoutView="0" workbookViewId="0" topLeftCell="A1">
      <selection activeCell="C27" sqref="C27:D27"/>
    </sheetView>
  </sheetViews>
  <sheetFormatPr defaultColWidth="9.00390625" defaultRowHeight="12.75"/>
  <cols>
    <col min="1" max="1" width="2.125" style="0" customWidth="1"/>
    <col min="2" max="2" width="10.625" style="0" customWidth="1"/>
    <col min="11" max="11" width="2.375" style="0" customWidth="1"/>
  </cols>
  <sheetData>
    <row r="1" spans="2:10" ht="24" customHeight="1">
      <c r="B1" s="18" t="s">
        <v>83</v>
      </c>
      <c r="C1" s="18"/>
      <c r="D1" s="18"/>
      <c r="E1" s="18"/>
      <c r="F1" s="18"/>
      <c r="G1" s="18"/>
      <c r="H1" s="18"/>
      <c r="I1" s="18"/>
      <c r="J1" s="18"/>
    </row>
    <row r="2" spans="2:23" ht="21.75" customHeight="1">
      <c r="B2" s="20"/>
      <c r="C2" s="21" t="s">
        <v>87</v>
      </c>
      <c r="D2" s="21" t="s">
        <v>88</v>
      </c>
      <c r="E2" s="21" t="s">
        <v>89</v>
      </c>
      <c r="F2" s="21" t="s">
        <v>90</v>
      </c>
      <c r="G2" s="21" t="s">
        <v>109</v>
      </c>
      <c r="H2" s="86" t="s">
        <v>91</v>
      </c>
      <c r="I2" s="87"/>
      <c r="J2" s="88"/>
      <c r="W2" t="s">
        <v>87</v>
      </c>
    </row>
    <row r="3" spans="2:23" ht="12.75">
      <c r="B3" s="84" t="s">
        <v>84</v>
      </c>
      <c r="C3" s="89">
        <v>0.95</v>
      </c>
      <c r="D3" s="89">
        <v>0.75</v>
      </c>
      <c r="E3" s="89">
        <v>0.2</v>
      </c>
      <c r="F3" s="89">
        <v>0.6</v>
      </c>
      <c r="G3" s="89">
        <v>0.6</v>
      </c>
      <c r="H3" s="74" t="s">
        <v>92</v>
      </c>
      <c r="I3" s="75"/>
      <c r="J3" s="76"/>
      <c r="W3" t="s">
        <v>112</v>
      </c>
    </row>
    <row r="4" spans="2:23" ht="12.75">
      <c r="B4" s="84"/>
      <c r="C4" s="89"/>
      <c r="D4" s="89"/>
      <c r="E4" s="89"/>
      <c r="F4" s="89"/>
      <c r="G4" s="89"/>
      <c r="H4" s="77" t="s">
        <v>93</v>
      </c>
      <c r="I4" s="78"/>
      <c r="J4" s="79"/>
      <c r="W4" t="s">
        <v>113</v>
      </c>
    </row>
    <row r="5" spans="2:23" ht="12.75">
      <c r="B5" s="84"/>
      <c r="C5" s="89"/>
      <c r="D5" s="89"/>
      <c r="E5" s="89"/>
      <c r="F5" s="89"/>
      <c r="G5" s="89"/>
      <c r="H5" s="80" t="s">
        <v>94</v>
      </c>
      <c r="I5" s="81"/>
      <c r="J5" s="82"/>
      <c r="M5" t="s">
        <v>105</v>
      </c>
      <c r="W5" t="s">
        <v>114</v>
      </c>
    </row>
    <row r="6" spans="2:23" ht="12.75">
      <c r="B6" s="84" t="s">
        <v>85</v>
      </c>
      <c r="C6" s="89">
        <v>1.3</v>
      </c>
      <c r="D6" s="89">
        <v>1.2</v>
      </c>
      <c r="E6" s="89">
        <v>0.2</v>
      </c>
      <c r="F6" s="89">
        <v>0.6</v>
      </c>
      <c r="G6" s="89">
        <v>0.6</v>
      </c>
      <c r="H6" s="74" t="s">
        <v>95</v>
      </c>
      <c r="I6" s="75"/>
      <c r="J6" s="76"/>
      <c r="M6" t="s">
        <v>106</v>
      </c>
      <c r="W6" t="s">
        <v>115</v>
      </c>
    </row>
    <row r="7" spans="2:23" ht="13.5" thickBot="1">
      <c r="B7" s="84"/>
      <c r="C7" s="89"/>
      <c r="D7" s="89"/>
      <c r="E7" s="89"/>
      <c r="F7" s="89"/>
      <c r="G7" s="89"/>
      <c r="H7" s="77" t="s">
        <v>96</v>
      </c>
      <c r="I7" s="78"/>
      <c r="J7" s="79"/>
      <c r="W7" t="s">
        <v>127</v>
      </c>
    </row>
    <row r="8" spans="2:16" ht="13.5" thickBot="1">
      <c r="B8" s="84"/>
      <c r="C8" s="89"/>
      <c r="D8" s="89"/>
      <c r="E8" s="89"/>
      <c r="F8" s="89"/>
      <c r="G8" s="89"/>
      <c r="H8" s="80" t="s">
        <v>94</v>
      </c>
      <c r="I8" s="81"/>
      <c r="J8" s="82"/>
      <c r="N8" s="25"/>
      <c r="O8" s="26"/>
      <c r="P8" s="27"/>
    </row>
    <row r="9" spans="2:23" ht="12.75">
      <c r="B9" s="85" t="s">
        <v>86</v>
      </c>
      <c r="C9" s="89">
        <v>2.4</v>
      </c>
      <c r="D9" s="89">
        <v>1.2</v>
      </c>
      <c r="E9" s="89">
        <v>0.45</v>
      </c>
      <c r="F9" s="89">
        <v>0.6</v>
      </c>
      <c r="G9" s="89">
        <v>0.6</v>
      </c>
      <c r="H9" s="74" t="s">
        <v>97</v>
      </c>
      <c r="I9" s="75"/>
      <c r="J9" s="76"/>
      <c r="N9" s="28"/>
      <c r="O9" s="29" t="s">
        <v>101</v>
      </c>
      <c r="P9" s="29"/>
      <c r="Q9" s="33"/>
      <c r="R9" s="34"/>
      <c r="W9" t="s">
        <v>88</v>
      </c>
    </row>
    <row r="10" spans="2:23" ht="12.75">
      <c r="B10" s="84"/>
      <c r="C10" s="89"/>
      <c r="D10" s="89"/>
      <c r="E10" s="89"/>
      <c r="F10" s="89"/>
      <c r="G10" s="89"/>
      <c r="H10" s="77" t="s">
        <v>96</v>
      </c>
      <c r="I10" s="78"/>
      <c r="J10" s="79"/>
      <c r="N10" s="28"/>
      <c r="O10" s="29"/>
      <c r="P10" s="29"/>
      <c r="Q10" s="35"/>
      <c r="R10" s="36"/>
      <c r="W10" t="s">
        <v>116</v>
      </c>
    </row>
    <row r="11" spans="2:23" ht="13.5" thickBot="1">
      <c r="B11" s="84"/>
      <c r="C11" s="89"/>
      <c r="D11" s="89"/>
      <c r="E11" s="89"/>
      <c r="F11" s="89"/>
      <c r="G11" s="89"/>
      <c r="H11" s="80" t="s">
        <v>98</v>
      </c>
      <c r="I11" s="81"/>
      <c r="J11" s="82"/>
      <c r="N11" s="28"/>
      <c r="O11" s="29"/>
      <c r="P11" s="29"/>
      <c r="Q11" s="90" t="s">
        <v>104</v>
      </c>
      <c r="R11" s="91"/>
      <c r="W11" t="s">
        <v>117</v>
      </c>
    </row>
    <row r="12" spans="2:23" ht="12.75">
      <c r="B12" s="18"/>
      <c r="C12" s="18"/>
      <c r="D12" s="18"/>
      <c r="E12" s="18"/>
      <c r="F12" s="18"/>
      <c r="G12" s="18"/>
      <c r="H12" s="19"/>
      <c r="I12" s="18"/>
      <c r="J12" s="18"/>
      <c r="M12" s="39"/>
      <c r="N12" s="29"/>
      <c r="O12" s="29"/>
      <c r="P12" s="29"/>
      <c r="Q12" s="35"/>
      <c r="R12" s="36"/>
      <c r="W12" t="s">
        <v>118</v>
      </c>
    </row>
    <row r="13" spans="2:23" ht="18" customHeight="1">
      <c r="B13" s="18"/>
      <c r="C13" s="18"/>
      <c r="D13" s="18"/>
      <c r="E13" s="18"/>
      <c r="F13" s="18"/>
      <c r="G13" s="18"/>
      <c r="H13" s="18"/>
      <c r="I13" s="18"/>
      <c r="J13" s="18"/>
      <c r="M13" s="40" t="s">
        <v>102</v>
      </c>
      <c r="N13" s="29"/>
      <c r="O13" s="29"/>
      <c r="P13" s="29"/>
      <c r="Q13" s="35"/>
      <c r="R13" s="36"/>
      <c r="W13" t="s">
        <v>119</v>
      </c>
    </row>
    <row r="14" spans="2:23" ht="18" customHeight="1" thickBot="1">
      <c r="B14" s="24" t="s">
        <v>99</v>
      </c>
      <c r="C14" s="5" t="s">
        <v>100</v>
      </c>
      <c r="D14" s="18"/>
      <c r="E14" s="18"/>
      <c r="F14" s="18"/>
      <c r="G14" s="18"/>
      <c r="H14" s="18"/>
      <c r="I14" s="18"/>
      <c r="J14" s="18"/>
      <c r="M14" s="41"/>
      <c r="N14" s="30"/>
      <c r="O14" s="30"/>
      <c r="P14" s="30"/>
      <c r="Q14" s="35"/>
      <c r="R14" s="36"/>
      <c r="W14" t="s">
        <v>120</v>
      </c>
    </row>
    <row r="15" spans="2:18" ht="18" customHeight="1" thickBot="1">
      <c r="B15" s="44"/>
      <c r="C15" s="84" t="s">
        <v>108</v>
      </c>
      <c r="D15" s="84"/>
      <c r="E15" s="22" t="s">
        <v>110</v>
      </c>
      <c r="F15" s="45"/>
      <c r="G15" s="84" t="s">
        <v>128</v>
      </c>
      <c r="H15" s="84"/>
      <c r="I15" s="84" t="s">
        <v>129</v>
      </c>
      <c r="J15" s="84"/>
      <c r="M15" s="41"/>
      <c r="Q15" s="37"/>
      <c r="R15" s="38"/>
    </row>
    <row r="16" spans="2:23" ht="18" customHeight="1">
      <c r="B16" s="21" t="s">
        <v>87</v>
      </c>
      <c r="C16" s="95" t="s">
        <v>127</v>
      </c>
      <c r="D16" s="95"/>
      <c r="E16" s="83">
        <f>IF(C16=W$7,C$9,IF(C16=W$6,C$6,IF(OR(C16=W$3,C16=W$4,C16=W$5),C$3," ")))</f>
        <v>2.4</v>
      </c>
      <c r="F16" s="45"/>
      <c r="G16" s="94">
        <f>E16</f>
        <v>2.4</v>
      </c>
      <c r="H16" s="94"/>
      <c r="I16" s="94"/>
      <c r="J16" s="94"/>
      <c r="M16" s="41"/>
      <c r="W16" t="s">
        <v>89</v>
      </c>
    </row>
    <row r="17" spans="2:23" ht="18" customHeight="1" thickBot="1">
      <c r="B17" s="21" t="s">
        <v>88</v>
      </c>
      <c r="C17" s="95" t="s">
        <v>120</v>
      </c>
      <c r="D17" s="95"/>
      <c r="E17" s="83">
        <f>IF(C17=W$14,D$9,IF(OR(C17=W$10,C17=W$11,C17=W$12,C17=W$13),D$3,""))</f>
        <v>1.2</v>
      </c>
      <c r="F17" s="45"/>
      <c r="G17" s="94">
        <f>ROUNDUP(E17/2,2)</f>
        <v>0.6</v>
      </c>
      <c r="H17" s="94"/>
      <c r="I17" s="94">
        <f>E17</f>
        <v>1.2</v>
      </c>
      <c r="J17" s="94"/>
      <c r="M17" s="42"/>
      <c r="W17" t="s">
        <v>122</v>
      </c>
    </row>
    <row r="18" spans="2:23" ht="18" customHeight="1">
      <c r="B18" s="21" t="s">
        <v>89</v>
      </c>
      <c r="C18" s="95" t="s">
        <v>123</v>
      </c>
      <c r="D18" s="95"/>
      <c r="E18" s="83">
        <f>IF(C18=W$17,E$3,IF(C18=W$18,E$9,""))</f>
        <v>0.45</v>
      </c>
      <c r="F18" s="45"/>
      <c r="G18" s="94">
        <f>ROUNDUP(E18/2,2)</f>
        <v>0.23</v>
      </c>
      <c r="H18" s="94"/>
      <c r="I18" s="94">
        <f>E18</f>
        <v>0.45</v>
      </c>
      <c r="J18" s="94"/>
      <c r="W18" t="s">
        <v>123</v>
      </c>
    </row>
    <row r="19" spans="2:10" ht="18" customHeight="1" thickBot="1">
      <c r="B19" s="21" t="s">
        <v>90</v>
      </c>
      <c r="C19" s="98"/>
      <c r="D19" s="99"/>
      <c r="E19" s="83">
        <v>0.6</v>
      </c>
      <c r="F19" s="45"/>
      <c r="G19" s="94"/>
      <c r="H19" s="94"/>
      <c r="I19" s="94">
        <f>E19</f>
        <v>0.6</v>
      </c>
      <c r="J19" s="94"/>
    </row>
    <row r="20" spans="2:18" ht="18" customHeight="1" thickBot="1">
      <c r="B20" s="21" t="s">
        <v>109</v>
      </c>
      <c r="C20" s="98"/>
      <c r="D20" s="99"/>
      <c r="E20" s="83">
        <v>0.6</v>
      </c>
      <c r="F20" s="45"/>
      <c r="G20" s="94"/>
      <c r="H20" s="94"/>
      <c r="I20" s="94">
        <f>E20</f>
        <v>0.6</v>
      </c>
      <c r="J20" s="94"/>
      <c r="Q20" s="33"/>
      <c r="R20" s="34"/>
    </row>
    <row r="21" spans="2:18" ht="18" customHeight="1">
      <c r="B21" s="18"/>
      <c r="C21" s="18"/>
      <c r="D21" s="18"/>
      <c r="E21" s="18"/>
      <c r="F21" s="21" t="s">
        <v>124</v>
      </c>
      <c r="G21" s="96">
        <f>SUM(G16:H20)</f>
        <v>3.23</v>
      </c>
      <c r="H21" s="97"/>
      <c r="I21" s="96">
        <f>SUM(I16:J20)</f>
        <v>2.85</v>
      </c>
      <c r="J21" s="97"/>
      <c r="N21" s="25"/>
      <c r="O21" s="26"/>
      <c r="P21" s="26"/>
      <c r="Q21" s="35"/>
      <c r="R21" s="36"/>
    </row>
    <row r="22" spans="2:18" ht="18" customHeight="1">
      <c r="B22" s="18"/>
      <c r="C22" s="18"/>
      <c r="D22" s="18"/>
      <c r="E22" s="18"/>
      <c r="F22" s="18"/>
      <c r="G22" s="18"/>
      <c r="H22" s="18"/>
      <c r="I22" s="18"/>
      <c r="J22" s="18"/>
      <c r="N22" s="28"/>
      <c r="O22" s="29"/>
      <c r="P22" s="29"/>
      <c r="Q22" s="90" t="s">
        <v>104</v>
      </c>
      <c r="R22" s="91"/>
    </row>
    <row r="23" spans="2:18" ht="18" customHeight="1">
      <c r="B23" s="18"/>
      <c r="C23" s="18"/>
      <c r="D23" s="18"/>
      <c r="E23" s="18"/>
      <c r="F23" s="18"/>
      <c r="G23" s="18"/>
      <c r="H23" s="18"/>
      <c r="I23" s="18"/>
      <c r="J23" s="18"/>
      <c r="N23" s="28"/>
      <c r="O23" s="29" t="s">
        <v>101</v>
      </c>
      <c r="P23" s="29"/>
      <c r="Q23" s="35"/>
      <c r="R23" s="36"/>
    </row>
    <row r="24" spans="2:18" ht="18" customHeight="1">
      <c r="B24" s="24" t="s">
        <v>99</v>
      </c>
      <c r="C24" s="5" t="s">
        <v>126</v>
      </c>
      <c r="D24" s="18"/>
      <c r="E24" s="18"/>
      <c r="F24" s="18"/>
      <c r="G24" s="18"/>
      <c r="H24" s="18"/>
      <c r="I24" s="18"/>
      <c r="J24" s="18"/>
      <c r="N24" s="28"/>
      <c r="O24" s="29"/>
      <c r="P24" s="29"/>
      <c r="Q24" s="35"/>
      <c r="R24" s="36"/>
    </row>
    <row r="25" spans="2:18" ht="18" customHeight="1" thickBot="1">
      <c r="B25" s="44"/>
      <c r="C25" s="84" t="s">
        <v>108</v>
      </c>
      <c r="D25" s="84"/>
      <c r="E25" s="22" t="s">
        <v>110</v>
      </c>
      <c r="F25" s="45"/>
      <c r="G25" s="84" t="s">
        <v>128</v>
      </c>
      <c r="H25" s="84"/>
      <c r="I25" s="84" t="s">
        <v>129</v>
      </c>
      <c r="J25" s="84"/>
      <c r="N25" s="28"/>
      <c r="O25" s="29"/>
      <c r="P25" s="29"/>
      <c r="Q25" s="37"/>
      <c r="R25" s="38"/>
    </row>
    <row r="26" spans="2:16" ht="18" customHeight="1" thickBot="1">
      <c r="B26" s="21" t="s">
        <v>87</v>
      </c>
      <c r="C26" s="95" t="s">
        <v>112</v>
      </c>
      <c r="D26" s="95"/>
      <c r="E26" s="83">
        <f>IF(C26=W$7,C$9,IF(C26=W$6,C$6,IF(OR(C26=W$3,C26=W$4,C26=W$5),C$3," ")))</f>
        <v>0.95</v>
      </c>
      <c r="F26" s="45"/>
      <c r="G26" s="94">
        <f>E26</f>
        <v>0.95</v>
      </c>
      <c r="H26" s="94"/>
      <c r="I26" s="94"/>
      <c r="J26" s="94"/>
      <c r="N26" s="31"/>
      <c r="O26" s="30"/>
      <c r="P26" s="32"/>
    </row>
    <row r="27" spans="2:15" ht="18" customHeight="1">
      <c r="B27" s="21" t="s">
        <v>88</v>
      </c>
      <c r="C27" s="95" t="s">
        <v>117</v>
      </c>
      <c r="D27" s="95"/>
      <c r="E27" s="83">
        <f>IF(C27=W$14,D$9,IF(OR(C27=W$10,C27=W$11,C27=W$12,C27=W$13),D$3,""))</f>
        <v>0.75</v>
      </c>
      <c r="F27" s="45"/>
      <c r="G27" s="94">
        <f>ROUNDUP(E27/2,2)</f>
        <v>0.38</v>
      </c>
      <c r="H27" s="94"/>
      <c r="I27" s="94">
        <f>E27</f>
        <v>0.75</v>
      </c>
      <c r="J27" s="94"/>
      <c r="N27" s="92" t="s">
        <v>103</v>
      </c>
      <c r="O27" s="93"/>
    </row>
    <row r="28" spans="2:15" ht="18" customHeight="1" thickBot="1">
      <c r="B28" s="21" t="s">
        <v>89</v>
      </c>
      <c r="C28" s="95" t="s">
        <v>121</v>
      </c>
      <c r="D28" s="95"/>
      <c r="E28" s="83">
        <f>IF(C28=W$17,E$3,IF(C28=W$18,E$9,""))</f>
        <v>0.2</v>
      </c>
      <c r="F28" s="45"/>
      <c r="G28" s="94">
        <f>ROUNDUP(E28/2,2)</f>
        <v>0.1</v>
      </c>
      <c r="H28" s="94"/>
      <c r="I28" s="94">
        <f>E28</f>
        <v>0.2</v>
      </c>
      <c r="J28" s="94"/>
      <c r="N28" s="37"/>
      <c r="O28" s="38"/>
    </row>
    <row r="29" spans="2:10" ht="18" customHeight="1">
      <c r="B29" s="21" t="s">
        <v>90</v>
      </c>
      <c r="C29" s="98"/>
      <c r="D29" s="99"/>
      <c r="E29" s="83">
        <v>0.6</v>
      </c>
      <c r="F29" s="45"/>
      <c r="G29" s="94"/>
      <c r="H29" s="94"/>
      <c r="I29" s="94">
        <f>E29</f>
        <v>0.6</v>
      </c>
      <c r="J29" s="94"/>
    </row>
    <row r="30" spans="2:14" ht="18" customHeight="1">
      <c r="B30" s="21" t="s">
        <v>109</v>
      </c>
      <c r="C30" s="98"/>
      <c r="D30" s="99"/>
      <c r="E30" s="83">
        <v>0.6</v>
      </c>
      <c r="F30" s="45"/>
      <c r="G30" s="94"/>
      <c r="H30" s="94"/>
      <c r="I30" s="94">
        <f>E30</f>
        <v>0.6</v>
      </c>
      <c r="J30" s="94"/>
      <c r="N30" t="s">
        <v>107</v>
      </c>
    </row>
    <row r="31" spans="2:10" ht="18" customHeight="1">
      <c r="B31" s="18"/>
      <c r="C31" s="18"/>
      <c r="D31" s="18"/>
      <c r="E31" s="18"/>
      <c r="F31" s="21" t="s">
        <v>124</v>
      </c>
      <c r="G31" s="96">
        <f>SUM(G26:H30)</f>
        <v>1.4300000000000002</v>
      </c>
      <c r="H31" s="97"/>
      <c r="I31" s="96">
        <f>SUM(I26:J30)</f>
        <v>2.15</v>
      </c>
      <c r="J31" s="97"/>
    </row>
    <row r="32" spans="2:10" ht="18" customHeight="1">
      <c r="B32" s="18"/>
      <c r="C32" s="18"/>
      <c r="D32" s="18"/>
      <c r="E32" s="18"/>
      <c r="F32" s="18"/>
      <c r="G32" s="18"/>
      <c r="H32" s="18"/>
      <c r="I32" s="18"/>
      <c r="J32" s="18"/>
    </row>
    <row r="33" spans="2:10" ht="18" customHeight="1">
      <c r="B33" s="18"/>
      <c r="C33" s="18"/>
      <c r="D33" s="18"/>
      <c r="E33" s="18"/>
      <c r="F33" s="18"/>
      <c r="G33" s="18"/>
      <c r="H33" s="18"/>
      <c r="I33" s="18"/>
      <c r="J33" s="18"/>
    </row>
    <row r="34" spans="2:10" ht="18" customHeight="1">
      <c r="B34" s="24" t="s">
        <v>99</v>
      </c>
      <c r="C34" s="5" t="s">
        <v>125</v>
      </c>
      <c r="D34" s="18"/>
      <c r="E34" s="18"/>
      <c r="F34" s="18"/>
      <c r="G34" s="18"/>
      <c r="H34" s="18"/>
      <c r="I34" s="18"/>
      <c r="J34" s="18"/>
    </row>
    <row r="35" spans="2:10" ht="18" customHeight="1">
      <c r="B35" s="44"/>
      <c r="C35" s="84" t="s">
        <v>108</v>
      </c>
      <c r="D35" s="84"/>
      <c r="E35" s="22" t="s">
        <v>110</v>
      </c>
      <c r="F35" s="45"/>
      <c r="G35" s="84" t="s">
        <v>128</v>
      </c>
      <c r="H35" s="84"/>
      <c r="I35" s="84" t="s">
        <v>129</v>
      </c>
      <c r="J35" s="84"/>
    </row>
    <row r="36" spans="2:10" ht="18" customHeight="1">
      <c r="B36" s="21" t="s">
        <v>87</v>
      </c>
      <c r="C36" s="95" t="s">
        <v>111</v>
      </c>
      <c r="D36" s="95"/>
      <c r="E36" s="83">
        <f>IF(C36=W$7,C$9,IF(C36=W$6,C$6,IF(OR(C36=W$3,C36=W$4,C36=W$5),C$3," ")))</f>
        <v>0.95</v>
      </c>
      <c r="F36" s="45"/>
      <c r="G36" s="94">
        <f>E36</f>
        <v>0.95</v>
      </c>
      <c r="H36" s="94"/>
      <c r="I36" s="94"/>
      <c r="J36" s="94"/>
    </row>
    <row r="37" spans="2:10" ht="18" customHeight="1">
      <c r="B37" s="21" t="s">
        <v>88</v>
      </c>
      <c r="C37" s="95" t="s">
        <v>151</v>
      </c>
      <c r="D37" s="95"/>
      <c r="E37" s="83">
        <f>IF(C37=W$14,D$9,IF(OR(C37=W$10,C37=W$11,C37=W$12,C37=W$13),D$3,""))</f>
        <v>0.75</v>
      </c>
      <c r="F37" s="45"/>
      <c r="G37" s="94">
        <f>ROUNDUP(E37/2,2)</f>
        <v>0.38</v>
      </c>
      <c r="H37" s="94"/>
      <c r="I37" s="94">
        <f>E37</f>
        <v>0.75</v>
      </c>
      <c r="J37" s="94"/>
    </row>
    <row r="38" spans="2:10" ht="18" customHeight="1">
      <c r="B38" s="21" t="s">
        <v>89</v>
      </c>
      <c r="C38" s="95" t="s">
        <v>121</v>
      </c>
      <c r="D38" s="95"/>
      <c r="E38" s="83">
        <f>IF(C38=W$17,E$3,IF(C38=W$18,E$9,""))</f>
        <v>0.2</v>
      </c>
      <c r="F38" s="45"/>
      <c r="G38" s="94">
        <f>ROUNDUP(E38/2,2)</f>
        <v>0.1</v>
      </c>
      <c r="H38" s="94"/>
      <c r="I38" s="94">
        <f>E38</f>
        <v>0.2</v>
      </c>
      <c r="J38" s="94"/>
    </row>
    <row r="39" spans="2:10" ht="18" customHeight="1">
      <c r="B39" s="21" t="s">
        <v>90</v>
      </c>
      <c r="C39" s="98"/>
      <c r="D39" s="99"/>
      <c r="E39" s="83">
        <v>0.6</v>
      </c>
      <c r="F39" s="45"/>
      <c r="G39" s="94"/>
      <c r="H39" s="94"/>
      <c r="I39" s="94">
        <f>E39</f>
        <v>0.6</v>
      </c>
      <c r="J39" s="94"/>
    </row>
    <row r="40" spans="2:10" ht="18" customHeight="1">
      <c r="B40" s="21" t="s">
        <v>109</v>
      </c>
      <c r="C40" s="98"/>
      <c r="D40" s="99"/>
      <c r="E40" s="83">
        <v>0.6</v>
      </c>
      <c r="F40" s="45"/>
      <c r="G40" s="94"/>
      <c r="H40" s="94"/>
      <c r="I40" s="94">
        <f>E40</f>
        <v>0.6</v>
      </c>
      <c r="J40" s="94"/>
    </row>
    <row r="41" spans="2:10" ht="18" customHeight="1">
      <c r="B41" s="18"/>
      <c r="C41" s="18"/>
      <c r="D41" s="18"/>
      <c r="E41" s="18"/>
      <c r="F41" s="21" t="s">
        <v>124</v>
      </c>
      <c r="G41" s="96">
        <f>SUM(G36:H40)</f>
        <v>1.4300000000000002</v>
      </c>
      <c r="H41" s="97"/>
      <c r="I41" s="96">
        <f>SUM(I36:J40)</f>
        <v>2.15</v>
      </c>
      <c r="J41" s="97"/>
    </row>
    <row r="42" spans="2:10" ht="12.75">
      <c r="B42" s="18"/>
      <c r="C42" s="18"/>
      <c r="D42" s="18"/>
      <c r="E42" s="18"/>
      <c r="F42" s="18"/>
      <c r="G42" s="18"/>
      <c r="H42" s="18"/>
      <c r="I42" s="18"/>
      <c r="J42" s="18"/>
    </row>
    <row r="43" spans="2:10" ht="12.75">
      <c r="B43" s="18"/>
      <c r="C43" s="18"/>
      <c r="D43" s="18"/>
      <c r="E43" s="18"/>
      <c r="F43" s="18"/>
      <c r="G43" s="18"/>
      <c r="H43" s="18"/>
      <c r="I43" s="18"/>
      <c r="J43" s="18"/>
    </row>
    <row r="44" spans="2:10" ht="12.75">
      <c r="B44" s="18"/>
      <c r="C44" s="18"/>
      <c r="D44" s="18"/>
      <c r="E44" s="18"/>
      <c r="F44" s="18"/>
      <c r="G44" s="18"/>
      <c r="H44" s="18"/>
      <c r="I44" s="18"/>
      <c r="J44" s="18"/>
    </row>
    <row r="45" spans="2:10" ht="12.75">
      <c r="B45" s="18"/>
      <c r="C45" s="18"/>
      <c r="D45" s="18"/>
      <c r="E45" s="18"/>
      <c r="F45" s="18"/>
      <c r="G45" s="18"/>
      <c r="H45" s="18"/>
      <c r="I45" s="18"/>
      <c r="J45" s="18"/>
    </row>
    <row r="46" spans="2:10" ht="12.75">
      <c r="B46" s="18"/>
      <c r="C46" s="18"/>
      <c r="D46" s="18"/>
      <c r="E46" s="18"/>
      <c r="F46" s="18"/>
      <c r="G46" s="18"/>
      <c r="H46" s="18"/>
      <c r="I46" s="18"/>
      <c r="J46" s="18"/>
    </row>
    <row r="47" spans="2:10" ht="12.75">
      <c r="B47" s="18"/>
      <c r="C47" s="18"/>
      <c r="D47" s="18"/>
      <c r="E47" s="18"/>
      <c r="F47" s="18"/>
      <c r="G47" s="18"/>
      <c r="H47" s="18"/>
      <c r="I47" s="18"/>
      <c r="J47" s="18"/>
    </row>
    <row r="48" spans="2:10" ht="12.75">
      <c r="B48" s="18"/>
      <c r="C48" s="18"/>
      <c r="D48" s="18"/>
      <c r="E48" s="18"/>
      <c r="F48" s="18"/>
      <c r="G48" s="18"/>
      <c r="H48" s="18"/>
      <c r="I48" s="18"/>
      <c r="J48" s="18"/>
    </row>
    <row r="49" spans="2:10" ht="12.75">
      <c r="B49" s="18"/>
      <c r="C49" s="18"/>
      <c r="D49" s="18"/>
      <c r="E49" s="18"/>
      <c r="F49" s="18"/>
      <c r="G49" s="18"/>
      <c r="H49" s="18"/>
      <c r="I49" s="18"/>
      <c r="J49" s="18"/>
    </row>
    <row r="50" spans="2:10" ht="12.75">
      <c r="B50" s="18"/>
      <c r="C50" s="18"/>
      <c r="D50" s="18"/>
      <c r="E50" s="18"/>
      <c r="F50" s="18"/>
      <c r="G50" s="18"/>
      <c r="H50" s="18"/>
      <c r="I50" s="18"/>
      <c r="J50" s="18"/>
    </row>
    <row r="51" spans="2:10" ht="12.75">
      <c r="B51" s="18"/>
      <c r="C51" s="18"/>
      <c r="D51" s="18"/>
      <c r="E51" s="18"/>
      <c r="F51" s="18"/>
      <c r="G51" s="18"/>
      <c r="H51" s="18"/>
      <c r="I51" s="18"/>
      <c r="J51" s="18"/>
    </row>
    <row r="52" spans="2:10" ht="12.75">
      <c r="B52" s="18"/>
      <c r="C52" s="18"/>
      <c r="D52" s="18"/>
      <c r="E52" s="18"/>
      <c r="F52" s="18"/>
      <c r="G52" s="18"/>
      <c r="H52" s="18"/>
      <c r="I52" s="18"/>
      <c r="J52" s="18"/>
    </row>
  </sheetData>
  <sheetProtection/>
  <mergeCells count="82">
    <mergeCell ref="G41:H41"/>
    <mergeCell ref="I41:J41"/>
    <mergeCell ref="C39:D39"/>
    <mergeCell ref="G39:H39"/>
    <mergeCell ref="I39:J39"/>
    <mergeCell ref="C40:D40"/>
    <mergeCell ref="G40:H40"/>
    <mergeCell ref="I40:J40"/>
    <mergeCell ref="C37:D37"/>
    <mergeCell ref="G37:H37"/>
    <mergeCell ref="I37:J37"/>
    <mergeCell ref="C38:D38"/>
    <mergeCell ref="G38:H38"/>
    <mergeCell ref="I38:J38"/>
    <mergeCell ref="G31:H31"/>
    <mergeCell ref="I31:J31"/>
    <mergeCell ref="C35:D35"/>
    <mergeCell ref="G35:H35"/>
    <mergeCell ref="I35:J35"/>
    <mergeCell ref="C36:D36"/>
    <mergeCell ref="G36:H36"/>
    <mergeCell ref="I36:J36"/>
    <mergeCell ref="C29:D29"/>
    <mergeCell ref="G29:H29"/>
    <mergeCell ref="I29:J29"/>
    <mergeCell ref="C30:D30"/>
    <mergeCell ref="G30:H30"/>
    <mergeCell ref="I30:J30"/>
    <mergeCell ref="C27:D27"/>
    <mergeCell ref="G27:H27"/>
    <mergeCell ref="I27:J27"/>
    <mergeCell ref="C28:D28"/>
    <mergeCell ref="G28:H28"/>
    <mergeCell ref="I28:J28"/>
    <mergeCell ref="C25:D25"/>
    <mergeCell ref="G25:H25"/>
    <mergeCell ref="I25:J25"/>
    <mergeCell ref="C26:D26"/>
    <mergeCell ref="G26:H26"/>
    <mergeCell ref="I26:J26"/>
    <mergeCell ref="I19:J19"/>
    <mergeCell ref="I20:J20"/>
    <mergeCell ref="G21:H21"/>
    <mergeCell ref="I21:J21"/>
    <mergeCell ref="C19:D19"/>
    <mergeCell ref="C20:D20"/>
    <mergeCell ref="C15:D15"/>
    <mergeCell ref="C16:D16"/>
    <mergeCell ref="C17:D17"/>
    <mergeCell ref="C18:D18"/>
    <mergeCell ref="G15:H15"/>
    <mergeCell ref="I15:J15"/>
    <mergeCell ref="G16:H16"/>
    <mergeCell ref="G17:H17"/>
    <mergeCell ref="G18:H18"/>
    <mergeCell ref="I16:J16"/>
    <mergeCell ref="G3:G5"/>
    <mergeCell ref="G6:G8"/>
    <mergeCell ref="G9:G11"/>
    <mergeCell ref="Q11:R11"/>
    <mergeCell ref="Q22:R22"/>
    <mergeCell ref="N27:O27"/>
    <mergeCell ref="G19:H19"/>
    <mergeCell ref="G20:H20"/>
    <mergeCell ref="I17:J17"/>
    <mergeCell ref="I18:J18"/>
    <mergeCell ref="E3:E5"/>
    <mergeCell ref="E6:E8"/>
    <mergeCell ref="E9:E11"/>
    <mergeCell ref="F3:F5"/>
    <mergeCell ref="F6:F8"/>
    <mergeCell ref="F9:F11"/>
    <mergeCell ref="B3:B5"/>
    <mergeCell ref="B6:B8"/>
    <mergeCell ref="B9:B11"/>
    <mergeCell ref="H2:J2"/>
    <mergeCell ref="C3:C5"/>
    <mergeCell ref="C6:C8"/>
    <mergeCell ref="C9:C11"/>
    <mergeCell ref="D3:D5"/>
    <mergeCell ref="D6:D8"/>
    <mergeCell ref="D9:D11"/>
  </mergeCells>
  <dataValidations count="3">
    <dataValidation type="list" allowBlank="1" showInputMessage="1" showErrorMessage="1" sqref="C16:D16 C26:D26 C36:D36">
      <formula1>屋根仕様</formula1>
    </dataValidation>
    <dataValidation type="list" allowBlank="1" showInputMessage="1" showErrorMessage="1" sqref="C17:D17 C27:D27 C37:D37">
      <formula1>外壁仕様</formula1>
    </dataValidation>
    <dataValidation type="list" allowBlank="1" showInputMessage="1" showErrorMessage="1" sqref="C18:D18 C28:D28 C38:D38">
      <formula1>内壁仕様</formula1>
    </dataValidation>
  </dataValidation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130"/>
  <sheetViews>
    <sheetView zoomScaleSheetLayoutView="100" zoomScalePageLayoutView="0" workbookViewId="0" topLeftCell="A1">
      <selection activeCell="H25" sqref="H25"/>
    </sheetView>
  </sheetViews>
  <sheetFormatPr defaultColWidth="10.875" defaultRowHeight="13.5" customHeight="1"/>
  <cols>
    <col min="1" max="1" width="2.25390625" style="0" customWidth="1"/>
    <col min="2" max="2" width="5.00390625" style="0" customWidth="1"/>
    <col min="3" max="4" width="5.75390625" style="0" customWidth="1"/>
    <col min="5" max="12" width="10.25390625" style="0" customWidth="1"/>
    <col min="13" max="13" width="1.875" style="0" customWidth="1"/>
    <col min="14" max="14" width="2.125" style="0" customWidth="1"/>
    <col min="15" max="15" width="6.625" style="0" customWidth="1"/>
    <col min="16" max="16" width="6.75390625" style="0" customWidth="1"/>
    <col min="17" max="17" width="10.875" style="0" customWidth="1"/>
    <col min="18" max="21" width="13.375" style="0" customWidth="1"/>
  </cols>
  <sheetData>
    <row r="1" spans="2:15" ht="19.5" customHeight="1">
      <c r="B1" t="s">
        <v>149</v>
      </c>
      <c r="O1" t="s">
        <v>148</v>
      </c>
    </row>
    <row r="2" spans="6:8" ht="19.5" customHeight="1">
      <c r="F2" s="21" t="s">
        <v>131</v>
      </c>
      <c r="G2" s="21" t="s">
        <v>132</v>
      </c>
      <c r="H2" s="21" t="s">
        <v>133</v>
      </c>
    </row>
    <row r="3" spans="6:8" ht="19.5" customHeight="1">
      <c r="F3" s="47" t="str">
        <f>'重量表'!C14</f>
        <v>Ａ</v>
      </c>
      <c r="G3" s="46">
        <f>'重量表'!G21</f>
        <v>3.23</v>
      </c>
      <c r="H3" s="46">
        <f>'重量表'!I21</f>
        <v>2.85</v>
      </c>
    </row>
    <row r="4" spans="6:8" ht="19.5" customHeight="1">
      <c r="F4" s="47" t="str">
        <f>'重量表'!C24</f>
        <v>Ｂ</v>
      </c>
      <c r="G4" s="46">
        <f>'重量表'!G31</f>
        <v>1.4300000000000002</v>
      </c>
      <c r="H4" s="46">
        <f>'重量表'!I31</f>
        <v>2.15</v>
      </c>
    </row>
    <row r="5" spans="6:8" ht="19.5" customHeight="1">
      <c r="F5" s="47" t="str">
        <f>'重量表'!C34</f>
        <v>Ｃ</v>
      </c>
      <c r="G5" s="46">
        <f>'重量表'!G41</f>
        <v>1.4300000000000002</v>
      </c>
      <c r="H5" s="46">
        <f>'重量表'!I41</f>
        <v>2.15</v>
      </c>
    </row>
    <row r="6" spans="2:15" ht="18" customHeight="1">
      <c r="B6" t="s">
        <v>1</v>
      </c>
      <c r="F6" s="5"/>
      <c r="G6" s="5"/>
      <c r="H6" s="5"/>
      <c r="I6" s="5"/>
      <c r="O6" t="s">
        <v>2</v>
      </c>
    </row>
    <row r="7" ht="18" customHeight="1"/>
    <row r="8" spans="2:23" ht="18" customHeight="1">
      <c r="B8" s="102" t="s">
        <v>3</v>
      </c>
      <c r="C8" s="104" t="s">
        <v>4</v>
      </c>
      <c r="D8" s="110" t="s">
        <v>130</v>
      </c>
      <c r="E8" s="104" t="s">
        <v>5</v>
      </c>
      <c r="F8" s="104"/>
      <c r="G8" s="104" t="s">
        <v>6</v>
      </c>
      <c r="H8" s="104"/>
      <c r="I8" s="49" t="s">
        <v>7</v>
      </c>
      <c r="J8" s="49" t="s">
        <v>8</v>
      </c>
      <c r="K8" s="49" t="s">
        <v>9</v>
      </c>
      <c r="L8" s="104" t="s">
        <v>10</v>
      </c>
      <c r="M8" s="16"/>
      <c r="N8" s="17"/>
      <c r="O8" s="103" t="s">
        <v>3</v>
      </c>
      <c r="P8" s="104" t="s">
        <v>4</v>
      </c>
      <c r="Q8" s="49" t="s">
        <v>11</v>
      </c>
      <c r="R8" s="102" t="s">
        <v>12</v>
      </c>
      <c r="S8" s="104"/>
      <c r="T8" s="102" t="s">
        <v>13</v>
      </c>
      <c r="U8" s="104"/>
      <c r="V8" s="6"/>
      <c r="W8" s="5"/>
    </row>
    <row r="9" spans="2:23" ht="18" customHeight="1">
      <c r="B9" s="100"/>
      <c r="C9" s="101"/>
      <c r="D9" s="111"/>
      <c r="E9" s="51" t="s">
        <v>14</v>
      </c>
      <c r="F9" s="51" t="s">
        <v>15</v>
      </c>
      <c r="G9" s="51" t="s">
        <v>16</v>
      </c>
      <c r="H9" s="51" t="s">
        <v>17</v>
      </c>
      <c r="I9" s="51" t="s">
        <v>0</v>
      </c>
      <c r="J9" s="51" t="s">
        <v>18</v>
      </c>
      <c r="K9" s="51" t="s">
        <v>19</v>
      </c>
      <c r="L9" s="101"/>
      <c r="M9" s="16"/>
      <c r="N9" s="17"/>
      <c r="O9" s="108"/>
      <c r="P9" s="101"/>
      <c r="Q9" s="51" t="s">
        <v>19</v>
      </c>
      <c r="R9" s="50" t="s">
        <v>20</v>
      </c>
      <c r="S9" s="51" t="s">
        <v>21</v>
      </c>
      <c r="T9" s="50" t="s">
        <v>22</v>
      </c>
      <c r="U9" s="51" t="s">
        <v>23</v>
      </c>
      <c r="V9" s="6"/>
      <c r="W9" s="5"/>
    </row>
    <row r="10" spans="2:23" ht="18" customHeight="1">
      <c r="B10" s="100" t="s">
        <v>24</v>
      </c>
      <c r="C10" s="1" t="s">
        <v>150</v>
      </c>
      <c r="D10" s="1" t="s">
        <v>152</v>
      </c>
      <c r="E10" s="7">
        <v>4.55</v>
      </c>
      <c r="F10" s="7">
        <v>6.37</v>
      </c>
      <c r="G10" s="7">
        <v>0</v>
      </c>
      <c r="H10" s="7">
        <v>7.28</v>
      </c>
      <c r="I10" s="59">
        <f aca="true" t="shared" si="0" ref="I10:I15">IF(D10=F$3,G$3,IF(D10=F$4,G$4,IF(D10=F$5,G$5,"")))</f>
        <v>1.4300000000000002</v>
      </c>
      <c r="J10" s="58">
        <f aca="true" t="shared" si="1" ref="J10:J15">IF(E10&lt;&gt;0,E10*F10,"")</f>
        <v>28.9835</v>
      </c>
      <c r="K10" s="58">
        <f aca="true" t="shared" si="2" ref="K10:K15">IF(E10&lt;&gt;"",E10*F10*I10,"")</f>
        <v>41.446405000000006</v>
      </c>
      <c r="L10" s="1"/>
      <c r="M10" s="16"/>
      <c r="N10" s="17"/>
      <c r="O10" s="103" t="s">
        <v>24</v>
      </c>
      <c r="P10" s="54" t="str">
        <f aca="true" t="shared" si="3" ref="P10:P15">IF(C10&lt;&gt;"",C10,"")</f>
        <v>①</v>
      </c>
      <c r="Q10" s="55">
        <f aca="true" t="shared" si="4" ref="Q10:Q15">IF(K10&lt;&gt;"",K10,"")</f>
        <v>41.446405000000006</v>
      </c>
      <c r="R10" s="64">
        <f aca="true" t="shared" si="5" ref="R10:R15">IF(Q10&lt;&gt;"",G10+F10/2,"")</f>
        <v>3.185</v>
      </c>
      <c r="S10" s="55">
        <f aca="true" t="shared" si="6" ref="S10:S15">IF(Q10&lt;&gt;"",Q10*R10,"")</f>
        <v>132.00679992500002</v>
      </c>
      <c r="T10" s="64">
        <f aca="true" t="shared" si="7" ref="T10:T15">IF(Q10&lt;&gt;"",H10+E10/2,"")</f>
        <v>9.555</v>
      </c>
      <c r="U10" s="55">
        <f aca="true" t="shared" si="8" ref="U10:U15">IF(Q10&lt;&gt;"",Q10*T10,"")</f>
        <v>396.02039977500004</v>
      </c>
      <c r="V10" s="6"/>
      <c r="W10" s="5"/>
    </row>
    <row r="11" spans="2:23" ht="18" customHeight="1">
      <c r="B11" s="100"/>
      <c r="C11" s="1"/>
      <c r="D11" s="1"/>
      <c r="E11" s="7"/>
      <c r="F11" s="7"/>
      <c r="G11" s="7"/>
      <c r="H11" s="7"/>
      <c r="I11" s="59">
        <f t="shared" si="0"/>
      </c>
      <c r="J11" s="58">
        <f t="shared" si="1"/>
      </c>
      <c r="K11" s="58">
        <f t="shared" si="2"/>
      </c>
      <c r="L11" s="1"/>
      <c r="M11" s="16"/>
      <c r="N11" s="17"/>
      <c r="O11" s="108"/>
      <c r="P11" s="57">
        <f t="shared" si="3"/>
      </c>
      <c r="Q11" s="58">
        <f t="shared" si="4"/>
      </c>
      <c r="R11" s="65">
        <f t="shared" si="5"/>
      </c>
      <c r="S11" s="58">
        <f t="shared" si="6"/>
      </c>
      <c r="T11" s="65">
        <f t="shared" si="7"/>
      </c>
      <c r="U11" s="58">
        <f t="shared" si="8"/>
      </c>
      <c r="V11" s="6"/>
      <c r="W11" s="5"/>
    </row>
    <row r="12" spans="2:23" ht="18" customHeight="1">
      <c r="B12" s="100"/>
      <c r="C12" s="1"/>
      <c r="D12" s="1"/>
      <c r="E12" s="7"/>
      <c r="F12" s="7"/>
      <c r="G12" s="7"/>
      <c r="H12" s="7"/>
      <c r="I12" s="59">
        <f t="shared" si="0"/>
      </c>
      <c r="J12" s="58">
        <f t="shared" si="1"/>
      </c>
      <c r="K12" s="58">
        <f t="shared" si="2"/>
      </c>
      <c r="L12" s="1"/>
      <c r="M12" s="16"/>
      <c r="N12" s="17"/>
      <c r="O12" s="108"/>
      <c r="P12" s="57">
        <f t="shared" si="3"/>
      </c>
      <c r="Q12" s="58">
        <f t="shared" si="4"/>
      </c>
      <c r="R12" s="65">
        <f t="shared" si="5"/>
      </c>
      <c r="S12" s="58">
        <f t="shared" si="6"/>
      </c>
      <c r="T12" s="65">
        <f t="shared" si="7"/>
      </c>
      <c r="U12" s="58">
        <f t="shared" si="8"/>
      </c>
      <c r="V12" s="6"/>
      <c r="W12" s="5"/>
    </row>
    <row r="13" spans="2:23" ht="18" customHeight="1">
      <c r="B13" s="100"/>
      <c r="C13" s="1"/>
      <c r="D13" s="1"/>
      <c r="E13" s="7"/>
      <c r="F13" s="7"/>
      <c r="G13" s="7"/>
      <c r="H13" s="7"/>
      <c r="I13" s="59">
        <f t="shared" si="0"/>
      </c>
      <c r="J13" s="58">
        <f t="shared" si="1"/>
      </c>
      <c r="K13" s="58">
        <f t="shared" si="2"/>
      </c>
      <c r="L13" s="1"/>
      <c r="M13" s="16"/>
      <c r="N13" s="17"/>
      <c r="O13" s="108"/>
      <c r="P13" s="57">
        <f t="shared" si="3"/>
      </c>
      <c r="Q13" s="58">
        <f t="shared" si="4"/>
      </c>
      <c r="R13" s="65">
        <f t="shared" si="5"/>
      </c>
      <c r="S13" s="58">
        <f t="shared" si="6"/>
      </c>
      <c r="T13" s="65">
        <f t="shared" si="7"/>
      </c>
      <c r="U13" s="58">
        <f t="shared" si="8"/>
      </c>
      <c r="V13" s="6"/>
      <c r="W13" s="5"/>
    </row>
    <row r="14" spans="2:23" ht="18" customHeight="1">
      <c r="B14" s="100"/>
      <c r="C14" s="1"/>
      <c r="D14" s="1"/>
      <c r="E14" s="7"/>
      <c r="F14" s="7"/>
      <c r="G14" s="7"/>
      <c r="H14" s="7"/>
      <c r="I14" s="59">
        <f t="shared" si="0"/>
      </c>
      <c r="J14" s="58">
        <f t="shared" si="1"/>
      </c>
      <c r="K14" s="58">
        <f t="shared" si="2"/>
      </c>
      <c r="L14" s="1"/>
      <c r="M14" s="16"/>
      <c r="N14" s="17"/>
      <c r="O14" s="108"/>
      <c r="P14" s="57">
        <f t="shared" si="3"/>
      </c>
      <c r="Q14" s="58">
        <f t="shared" si="4"/>
      </c>
      <c r="R14" s="65">
        <f t="shared" si="5"/>
      </c>
      <c r="S14" s="58">
        <f t="shared" si="6"/>
      </c>
      <c r="T14" s="65">
        <f t="shared" si="7"/>
      </c>
      <c r="U14" s="58">
        <f t="shared" si="8"/>
      </c>
      <c r="V14" s="6"/>
      <c r="W14" s="5"/>
    </row>
    <row r="15" spans="2:23" ht="18" customHeight="1">
      <c r="B15" s="100"/>
      <c r="C15" s="1"/>
      <c r="D15" s="1"/>
      <c r="E15" s="7"/>
      <c r="F15" s="7"/>
      <c r="G15" s="7"/>
      <c r="H15" s="7"/>
      <c r="I15" s="59">
        <f t="shared" si="0"/>
      </c>
      <c r="J15" s="58">
        <f t="shared" si="1"/>
      </c>
      <c r="K15" s="58">
        <f t="shared" si="2"/>
      </c>
      <c r="L15" s="1"/>
      <c r="M15" s="16"/>
      <c r="N15" s="17"/>
      <c r="O15" s="108"/>
      <c r="P15" s="57">
        <f t="shared" si="3"/>
      </c>
      <c r="Q15" s="58">
        <f t="shared" si="4"/>
      </c>
      <c r="R15" s="65">
        <f t="shared" si="5"/>
      </c>
      <c r="S15" s="58">
        <f t="shared" si="6"/>
      </c>
      <c r="T15" s="65">
        <f t="shared" si="7"/>
      </c>
      <c r="U15" s="58">
        <f t="shared" si="8"/>
      </c>
      <c r="V15" s="6"/>
      <c r="W15" s="5"/>
    </row>
    <row r="16" spans="2:23" ht="18" customHeight="1">
      <c r="B16" s="100"/>
      <c r="C16" s="102" t="s">
        <v>25</v>
      </c>
      <c r="D16" s="103"/>
      <c r="E16" s="104"/>
      <c r="F16" s="104"/>
      <c r="G16" s="104"/>
      <c r="H16" s="104"/>
      <c r="I16" s="104"/>
      <c r="J16" s="60">
        <f>SUM(J10:J15)</f>
        <v>28.9835</v>
      </c>
      <c r="K16" s="60">
        <f>SUM(K10:K15)</f>
        <v>41.446405000000006</v>
      </c>
      <c r="L16" s="50"/>
      <c r="M16" s="16"/>
      <c r="N16" s="17"/>
      <c r="O16" s="108"/>
      <c r="P16" s="102" t="s">
        <v>26</v>
      </c>
      <c r="Q16" s="109"/>
      <c r="R16" s="63"/>
      <c r="S16" s="55">
        <f>SUM(S10:S15)</f>
        <v>132.00679992500002</v>
      </c>
      <c r="T16" s="63"/>
      <c r="U16" s="55">
        <f>SUM(U10:U15)</f>
        <v>396.02039977500004</v>
      </c>
      <c r="V16" s="6"/>
      <c r="W16" s="5"/>
    </row>
    <row r="17" spans="2:23" ht="18" customHeight="1">
      <c r="B17" s="112" t="s">
        <v>27</v>
      </c>
      <c r="C17" s="54" t="str">
        <f aca="true" t="shared" si="9" ref="C17:H22">IF(C10&lt;&gt;"",C10,"")</f>
        <v>①</v>
      </c>
      <c r="D17" s="54" t="str">
        <f aca="true" t="shared" si="10" ref="D17:D22">IF(D10&lt;&gt;"",D10,"")</f>
        <v>Ｂ</v>
      </c>
      <c r="E17" s="55">
        <f t="shared" si="9"/>
        <v>4.55</v>
      </c>
      <c r="F17" s="55">
        <f t="shared" si="9"/>
        <v>6.37</v>
      </c>
      <c r="G17" s="55">
        <f t="shared" si="9"/>
        <v>0</v>
      </c>
      <c r="H17" s="55">
        <f t="shared" si="9"/>
        <v>7.28</v>
      </c>
      <c r="I17" s="56">
        <f aca="true" t="shared" si="11" ref="I17:I22">IF(D17=F$3,H$3,IF(D17=F$4,H$4,IF(D17=F$5,H$5,"")))</f>
        <v>2.15</v>
      </c>
      <c r="J17" s="55">
        <f aca="true" t="shared" si="12" ref="J17:J22">IF(E17&lt;&gt;"",E17*F17,"")</f>
        <v>28.9835</v>
      </c>
      <c r="K17" s="55">
        <f aca="true" t="shared" si="13" ref="K17:K25">IF(E17&lt;&gt;"",E17*F17*I17,"")</f>
        <v>62.314524999999996</v>
      </c>
      <c r="L17" s="105" t="s">
        <v>28</v>
      </c>
      <c r="M17" s="16"/>
      <c r="N17" s="17"/>
      <c r="O17" s="107" t="s">
        <v>27</v>
      </c>
      <c r="P17" s="54" t="str">
        <f aca="true" t="shared" si="14" ref="P17:P32">IF(C17&lt;&gt;"",C17,"")</f>
        <v>①</v>
      </c>
      <c r="Q17" s="55">
        <f aca="true" t="shared" si="15" ref="Q17:Q32">IF(K17&lt;&gt;"",K17,"")</f>
        <v>62.314524999999996</v>
      </c>
      <c r="R17" s="64">
        <f aca="true" t="shared" si="16" ref="R17:R22">IF(R10&lt;&gt;"",R10,"")</f>
        <v>3.185</v>
      </c>
      <c r="S17" s="55">
        <f aca="true" t="shared" si="17" ref="S17:S32">IF(Q17&lt;&gt;"",Q17*R17,"")</f>
        <v>198.471762125</v>
      </c>
      <c r="T17" s="64">
        <f aca="true" t="shared" si="18" ref="T17:T22">IF(T10&lt;&gt;"",T10,"")</f>
        <v>9.555</v>
      </c>
      <c r="U17" s="55">
        <f aca="true" t="shared" si="19" ref="U17:U32">IF(Q17&lt;&gt;"",Q17*T17,"")</f>
        <v>595.4152863749999</v>
      </c>
      <c r="V17" s="6"/>
      <c r="W17" s="5"/>
    </row>
    <row r="18" spans="2:23" ht="18" customHeight="1">
      <c r="B18" s="100"/>
      <c r="C18" s="57">
        <f t="shared" si="9"/>
      </c>
      <c r="D18" s="57">
        <f t="shared" si="10"/>
      </c>
      <c r="E18" s="58">
        <f t="shared" si="9"/>
      </c>
      <c r="F18" s="58">
        <f t="shared" si="9"/>
      </c>
      <c r="G18" s="58">
        <f t="shared" si="9"/>
      </c>
      <c r="H18" s="58">
        <f t="shared" si="9"/>
      </c>
      <c r="I18" s="59">
        <f t="shared" si="11"/>
      </c>
      <c r="J18" s="58">
        <f t="shared" si="12"/>
      </c>
      <c r="K18" s="58">
        <f t="shared" si="13"/>
      </c>
      <c r="L18" s="106"/>
      <c r="M18" s="16"/>
      <c r="N18" s="17"/>
      <c r="O18" s="108"/>
      <c r="P18" s="57">
        <f t="shared" si="14"/>
      </c>
      <c r="Q18" s="58">
        <f t="shared" si="15"/>
      </c>
      <c r="R18" s="65">
        <f t="shared" si="16"/>
      </c>
      <c r="S18" s="58">
        <f t="shared" si="17"/>
      </c>
      <c r="T18" s="65">
        <f t="shared" si="18"/>
      </c>
      <c r="U18" s="58">
        <f t="shared" si="19"/>
      </c>
      <c r="V18" s="6"/>
      <c r="W18" s="5"/>
    </row>
    <row r="19" spans="2:23" ht="18" customHeight="1">
      <c r="B19" s="100"/>
      <c r="C19" s="57">
        <f t="shared" si="9"/>
      </c>
      <c r="D19" s="57">
        <f t="shared" si="10"/>
      </c>
      <c r="E19" s="58">
        <f t="shared" si="9"/>
      </c>
      <c r="F19" s="58">
        <f t="shared" si="9"/>
      </c>
      <c r="G19" s="58">
        <f t="shared" si="9"/>
      </c>
      <c r="H19" s="58">
        <f t="shared" si="9"/>
      </c>
      <c r="I19" s="59">
        <f t="shared" si="11"/>
      </c>
      <c r="J19" s="58">
        <f t="shared" si="12"/>
      </c>
      <c r="K19" s="58">
        <f t="shared" si="13"/>
      </c>
      <c r="L19" s="106"/>
      <c r="M19" s="16"/>
      <c r="N19" s="17"/>
      <c r="O19" s="108"/>
      <c r="P19" s="57">
        <f t="shared" si="14"/>
      </c>
      <c r="Q19" s="58">
        <f t="shared" si="15"/>
      </c>
      <c r="R19" s="65">
        <f t="shared" si="16"/>
      </c>
      <c r="S19" s="58">
        <f t="shared" si="17"/>
      </c>
      <c r="T19" s="65">
        <f t="shared" si="18"/>
      </c>
      <c r="U19" s="58">
        <f t="shared" si="19"/>
      </c>
      <c r="V19" s="6"/>
      <c r="W19" s="5"/>
    </row>
    <row r="20" spans="2:23" ht="18" customHeight="1">
      <c r="B20" s="100"/>
      <c r="C20" s="57">
        <f t="shared" si="9"/>
      </c>
      <c r="D20" s="57">
        <f t="shared" si="10"/>
      </c>
      <c r="E20" s="58">
        <f t="shared" si="9"/>
      </c>
      <c r="F20" s="58">
        <f t="shared" si="9"/>
      </c>
      <c r="G20" s="58">
        <f t="shared" si="9"/>
      </c>
      <c r="H20" s="58">
        <f t="shared" si="9"/>
      </c>
      <c r="I20" s="59">
        <f t="shared" si="11"/>
      </c>
      <c r="J20" s="58">
        <f t="shared" si="12"/>
      </c>
      <c r="K20" s="58">
        <f t="shared" si="13"/>
      </c>
      <c r="L20" s="106"/>
      <c r="M20" s="16"/>
      <c r="N20" s="17"/>
      <c r="O20" s="108"/>
      <c r="P20" s="57">
        <f t="shared" si="14"/>
      </c>
      <c r="Q20" s="58">
        <f t="shared" si="15"/>
      </c>
      <c r="R20" s="65">
        <f t="shared" si="16"/>
      </c>
      <c r="S20" s="58">
        <f t="shared" si="17"/>
      </c>
      <c r="T20" s="65">
        <f t="shared" si="18"/>
      </c>
      <c r="U20" s="58">
        <f t="shared" si="19"/>
      </c>
      <c r="V20" s="6"/>
      <c r="W20" s="5"/>
    </row>
    <row r="21" spans="2:23" ht="18" customHeight="1">
      <c r="B21" s="100"/>
      <c r="C21" s="57">
        <f t="shared" si="9"/>
      </c>
      <c r="D21" s="57">
        <f t="shared" si="10"/>
      </c>
      <c r="E21" s="58">
        <f t="shared" si="9"/>
      </c>
      <c r="F21" s="58">
        <f t="shared" si="9"/>
      </c>
      <c r="G21" s="58">
        <f t="shared" si="9"/>
      </c>
      <c r="H21" s="58">
        <f t="shared" si="9"/>
      </c>
      <c r="I21" s="59">
        <f t="shared" si="11"/>
      </c>
      <c r="J21" s="58">
        <f t="shared" si="12"/>
      </c>
      <c r="K21" s="58">
        <f t="shared" si="13"/>
      </c>
      <c r="L21" s="106"/>
      <c r="M21" s="16"/>
      <c r="N21" s="17"/>
      <c r="O21" s="108"/>
      <c r="P21" s="57">
        <f t="shared" si="14"/>
      </c>
      <c r="Q21" s="58">
        <f t="shared" si="15"/>
      </c>
      <c r="R21" s="65">
        <f t="shared" si="16"/>
      </c>
      <c r="S21" s="58">
        <f t="shared" si="17"/>
      </c>
      <c r="T21" s="65">
        <f t="shared" si="18"/>
      </c>
      <c r="U21" s="58">
        <f t="shared" si="19"/>
      </c>
      <c r="V21" s="6"/>
      <c r="W21" s="5"/>
    </row>
    <row r="22" spans="2:23" ht="18" customHeight="1">
      <c r="B22" s="100"/>
      <c r="C22" s="57">
        <f t="shared" si="9"/>
      </c>
      <c r="D22" s="57">
        <f t="shared" si="10"/>
      </c>
      <c r="E22" s="58">
        <f t="shared" si="9"/>
      </c>
      <c r="F22" s="58">
        <f t="shared" si="9"/>
      </c>
      <c r="G22" s="58">
        <f t="shared" si="9"/>
      </c>
      <c r="H22" s="58">
        <f t="shared" si="9"/>
      </c>
      <c r="I22" s="59">
        <f t="shared" si="11"/>
      </c>
      <c r="J22" s="58">
        <f t="shared" si="12"/>
      </c>
      <c r="K22" s="58">
        <f t="shared" si="13"/>
      </c>
      <c r="L22" s="106"/>
      <c r="M22" s="16"/>
      <c r="N22" s="17"/>
      <c r="O22" s="108"/>
      <c r="P22" s="57">
        <f t="shared" si="14"/>
      </c>
      <c r="Q22" s="58">
        <f t="shared" si="15"/>
      </c>
      <c r="R22" s="65">
        <f t="shared" si="16"/>
      </c>
      <c r="S22" s="58">
        <f t="shared" si="17"/>
      </c>
      <c r="T22" s="65">
        <f t="shared" si="18"/>
      </c>
      <c r="U22" s="58">
        <f t="shared" si="19"/>
      </c>
      <c r="V22" s="6"/>
      <c r="W22" s="5"/>
    </row>
    <row r="23" spans="2:23" ht="18" customHeight="1">
      <c r="B23" s="100"/>
      <c r="C23" s="1" t="s">
        <v>153</v>
      </c>
      <c r="D23" s="1" t="s">
        <v>155</v>
      </c>
      <c r="E23" s="7">
        <v>7.28</v>
      </c>
      <c r="F23" s="7">
        <v>6.37</v>
      </c>
      <c r="G23" s="7">
        <v>0</v>
      </c>
      <c r="H23" s="7">
        <v>0</v>
      </c>
      <c r="I23" s="59">
        <f aca="true" t="shared" si="20" ref="I23:I32">IF(D23=F$3,G$3,IF(D23=F$4,G$4,IF(D23=F$5,G$5,"")))</f>
        <v>3.23</v>
      </c>
      <c r="J23" s="58">
        <f aca="true" t="shared" si="21" ref="J23:J32">IF(E23&lt;&gt;0,E23*F23,"")</f>
        <v>46.3736</v>
      </c>
      <c r="K23" s="58">
        <f t="shared" si="13"/>
        <v>149.786728</v>
      </c>
      <c r="L23" s="106" t="s">
        <v>29</v>
      </c>
      <c r="M23" s="16"/>
      <c r="N23" s="17"/>
      <c r="O23" s="108"/>
      <c r="P23" s="57" t="str">
        <f t="shared" si="14"/>
        <v>②</v>
      </c>
      <c r="Q23" s="58">
        <f t="shared" si="15"/>
        <v>149.786728</v>
      </c>
      <c r="R23" s="65">
        <f aca="true" t="shared" si="22" ref="R23:R32">IF(Q23&lt;&gt;"",G23+F23/2,"")</f>
        <v>3.185</v>
      </c>
      <c r="S23" s="58">
        <f t="shared" si="17"/>
        <v>477.07072868000006</v>
      </c>
      <c r="T23" s="65">
        <f aca="true" t="shared" si="23" ref="T23:T32">IF(Q23&lt;&gt;"",H23+E23/2,"")</f>
        <v>3.64</v>
      </c>
      <c r="U23" s="58">
        <f t="shared" si="19"/>
        <v>545.2236899200001</v>
      </c>
      <c r="V23" s="6"/>
      <c r="W23" s="5"/>
    </row>
    <row r="24" spans="2:23" ht="18" customHeight="1">
      <c r="B24" s="100"/>
      <c r="C24" s="1" t="s">
        <v>154</v>
      </c>
      <c r="D24" s="1" t="s">
        <v>155</v>
      </c>
      <c r="E24" s="7">
        <v>2.73</v>
      </c>
      <c r="F24" s="7">
        <v>2.73</v>
      </c>
      <c r="G24" s="7">
        <v>6.37</v>
      </c>
      <c r="H24" s="7">
        <v>0</v>
      </c>
      <c r="I24" s="59">
        <f t="shared" si="20"/>
        <v>3.23</v>
      </c>
      <c r="J24" s="58">
        <f t="shared" si="21"/>
        <v>7.4529</v>
      </c>
      <c r="K24" s="58">
        <f t="shared" si="13"/>
        <v>24.072867</v>
      </c>
      <c r="L24" s="106"/>
      <c r="M24" s="16"/>
      <c r="N24" s="17"/>
      <c r="O24" s="108"/>
      <c r="P24" s="57" t="str">
        <f t="shared" si="14"/>
        <v>③</v>
      </c>
      <c r="Q24" s="58">
        <f t="shared" si="15"/>
        <v>24.072867</v>
      </c>
      <c r="R24" s="65">
        <f t="shared" si="22"/>
        <v>7.735</v>
      </c>
      <c r="S24" s="58">
        <f t="shared" si="17"/>
        <v>186.203626245</v>
      </c>
      <c r="T24" s="65">
        <f t="shared" si="23"/>
        <v>1.365</v>
      </c>
      <c r="U24" s="58">
        <f t="shared" si="19"/>
        <v>32.859463455</v>
      </c>
      <c r="V24" s="6"/>
      <c r="W24" s="5"/>
    </row>
    <row r="25" spans="2:23" ht="18" customHeight="1">
      <c r="B25" s="100"/>
      <c r="C25" s="1"/>
      <c r="D25" s="1"/>
      <c r="E25" s="7"/>
      <c r="F25" s="7"/>
      <c r="G25" s="7"/>
      <c r="H25" s="7"/>
      <c r="I25" s="59">
        <f t="shared" si="20"/>
      </c>
      <c r="J25" s="58">
        <f t="shared" si="21"/>
      </c>
      <c r="K25" s="58">
        <f t="shared" si="13"/>
      </c>
      <c r="L25" s="106"/>
      <c r="M25" s="16"/>
      <c r="N25" s="17"/>
      <c r="O25" s="108"/>
      <c r="P25" s="57">
        <f t="shared" si="14"/>
      </c>
      <c r="Q25" s="58">
        <f t="shared" si="15"/>
      </c>
      <c r="R25" s="65">
        <f t="shared" si="22"/>
      </c>
      <c r="S25" s="58">
        <f t="shared" si="17"/>
      </c>
      <c r="T25" s="65">
        <f t="shared" si="23"/>
      </c>
      <c r="U25" s="58">
        <f t="shared" si="19"/>
      </c>
      <c r="V25" s="6"/>
      <c r="W25" s="5"/>
    </row>
    <row r="26" spans="2:23" ht="18" customHeight="1">
      <c r="B26" s="100"/>
      <c r="C26" s="1"/>
      <c r="D26" s="1"/>
      <c r="E26" s="7"/>
      <c r="F26" s="7"/>
      <c r="G26" s="7"/>
      <c r="H26" s="7"/>
      <c r="I26" s="59">
        <f t="shared" si="20"/>
      </c>
      <c r="J26" s="58">
        <f t="shared" si="21"/>
      </c>
      <c r="K26" s="58">
        <f aca="true" t="shared" si="24" ref="K26:K32">IF(E26&lt;&gt;"",E26*F26*I26,"")</f>
      </c>
      <c r="L26" s="106"/>
      <c r="M26" s="16"/>
      <c r="N26" s="17"/>
      <c r="O26" s="108"/>
      <c r="P26" s="57">
        <f t="shared" si="14"/>
      </c>
      <c r="Q26" s="58">
        <f t="shared" si="15"/>
      </c>
      <c r="R26" s="65">
        <f t="shared" si="22"/>
      </c>
      <c r="S26" s="58">
        <f t="shared" si="17"/>
      </c>
      <c r="T26" s="65">
        <f t="shared" si="23"/>
      </c>
      <c r="U26" s="58">
        <f t="shared" si="19"/>
      </c>
      <c r="V26" s="6"/>
      <c r="W26" s="5"/>
    </row>
    <row r="27" spans="2:23" ht="18" customHeight="1">
      <c r="B27" s="100"/>
      <c r="C27" s="1"/>
      <c r="D27" s="1"/>
      <c r="E27" s="7"/>
      <c r="F27" s="7"/>
      <c r="G27" s="7"/>
      <c r="H27" s="7"/>
      <c r="I27" s="59">
        <f t="shared" si="20"/>
      </c>
      <c r="J27" s="58">
        <f t="shared" si="21"/>
      </c>
      <c r="K27" s="58">
        <f t="shared" si="24"/>
      </c>
      <c r="L27" s="106"/>
      <c r="M27" s="16"/>
      <c r="N27" s="17"/>
      <c r="O27" s="108"/>
      <c r="P27" s="57">
        <f t="shared" si="14"/>
      </c>
      <c r="Q27" s="58">
        <f t="shared" si="15"/>
      </c>
      <c r="R27" s="65">
        <f t="shared" si="22"/>
      </c>
      <c r="S27" s="58">
        <f t="shared" si="17"/>
      </c>
      <c r="T27" s="65">
        <f t="shared" si="23"/>
      </c>
      <c r="U27" s="58">
        <f t="shared" si="19"/>
      </c>
      <c r="V27" s="6"/>
      <c r="W27" s="5"/>
    </row>
    <row r="28" spans="2:23" ht="18" customHeight="1">
      <c r="B28" s="100"/>
      <c r="C28" s="1"/>
      <c r="D28" s="1"/>
      <c r="E28" s="7"/>
      <c r="F28" s="7"/>
      <c r="G28" s="7"/>
      <c r="H28" s="7"/>
      <c r="I28" s="59">
        <f t="shared" si="20"/>
      </c>
      <c r="J28" s="58">
        <f t="shared" si="21"/>
      </c>
      <c r="K28" s="58">
        <f t="shared" si="24"/>
      </c>
      <c r="L28" s="106"/>
      <c r="M28" s="16"/>
      <c r="N28" s="17"/>
      <c r="O28" s="108"/>
      <c r="P28" s="57">
        <f t="shared" si="14"/>
      </c>
      <c r="Q28" s="58">
        <f t="shared" si="15"/>
      </c>
      <c r="R28" s="65">
        <f t="shared" si="22"/>
      </c>
      <c r="S28" s="58">
        <f t="shared" si="17"/>
      </c>
      <c r="T28" s="65">
        <f t="shared" si="23"/>
      </c>
      <c r="U28" s="58">
        <f t="shared" si="19"/>
      </c>
      <c r="V28" s="6"/>
      <c r="W28" s="5"/>
    </row>
    <row r="29" spans="2:23" ht="18" customHeight="1">
      <c r="B29" s="100"/>
      <c r="C29" s="1"/>
      <c r="D29" s="1"/>
      <c r="E29" s="7"/>
      <c r="F29" s="7"/>
      <c r="G29" s="7"/>
      <c r="H29" s="7"/>
      <c r="I29" s="59">
        <f t="shared" si="20"/>
      </c>
      <c r="J29" s="58">
        <f t="shared" si="21"/>
      </c>
      <c r="K29" s="58">
        <f t="shared" si="24"/>
      </c>
      <c r="L29" s="106"/>
      <c r="M29" s="16"/>
      <c r="N29" s="17"/>
      <c r="O29" s="108"/>
      <c r="P29" s="57">
        <f t="shared" si="14"/>
      </c>
      <c r="Q29" s="58">
        <f t="shared" si="15"/>
      </c>
      <c r="R29" s="65">
        <f t="shared" si="22"/>
      </c>
      <c r="S29" s="58">
        <f t="shared" si="17"/>
      </c>
      <c r="T29" s="65">
        <f t="shared" si="23"/>
      </c>
      <c r="U29" s="58">
        <f t="shared" si="19"/>
      </c>
      <c r="V29" s="6"/>
      <c r="W29" s="5"/>
    </row>
    <row r="30" spans="2:23" ht="18" customHeight="1">
      <c r="B30" s="100"/>
      <c r="C30" s="1"/>
      <c r="D30" s="1"/>
      <c r="E30" s="7"/>
      <c r="F30" s="7"/>
      <c r="G30" s="7"/>
      <c r="H30" s="7"/>
      <c r="I30" s="59">
        <f t="shared" si="20"/>
      </c>
      <c r="J30" s="58">
        <f t="shared" si="21"/>
      </c>
      <c r="K30" s="58">
        <f t="shared" si="24"/>
      </c>
      <c r="L30" s="106"/>
      <c r="M30" s="16"/>
      <c r="N30" s="17"/>
      <c r="O30" s="108"/>
      <c r="P30" s="57">
        <f t="shared" si="14"/>
      </c>
      <c r="Q30" s="58">
        <f t="shared" si="15"/>
      </c>
      <c r="R30" s="65">
        <f t="shared" si="22"/>
      </c>
      <c r="S30" s="58">
        <f t="shared" si="17"/>
      </c>
      <c r="T30" s="65">
        <f t="shared" si="23"/>
      </c>
      <c r="U30" s="58">
        <f t="shared" si="19"/>
      </c>
      <c r="V30" s="6"/>
      <c r="W30" s="5"/>
    </row>
    <row r="31" spans="2:23" ht="18" customHeight="1">
      <c r="B31" s="100"/>
      <c r="C31" s="1"/>
      <c r="D31" s="1"/>
      <c r="E31" s="7"/>
      <c r="F31" s="7"/>
      <c r="G31" s="7"/>
      <c r="H31" s="7"/>
      <c r="I31" s="59">
        <f t="shared" si="20"/>
      </c>
      <c r="J31" s="58">
        <f t="shared" si="21"/>
      </c>
      <c r="K31" s="58">
        <f t="shared" si="24"/>
      </c>
      <c r="L31" s="106"/>
      <c r="M31" s="16"/>
      <c r="N31" s="17"/>
      <c r="O31" s="108"/>
      <c r="P31" s="57">
        <f t="shared" si="14"/>
      </c>
      <c r="Q31" s="58">
        <f t="shared" si="15"/>
      </c>
      <c r="R31" s="65">
        <f t="shared" si="22"/>
      </c>
      <c r="S31" s="58">
        <f t="shared" si="17"/>
      </c>
      <c r="T31" s="65">
        <f t="shared" si="23"/>
      </c>
      <c r="U31" s="58">
        <f t="shared" si="19"/>
      </c>
      <c r="V31" s="6"/>
      <c r="W31" s="5"/>
    </row>
    <row r="32" spans="2:23" ht="18" customHeight="1">
      <c r="B32" s="100"/>
      <c r="C32" s="1"/>
      <c r="D32" s="1"/>
      <c r="E32" s="7"/>
      <c r="F32" s="7"/>
      <c r="G32" s="7"/>
      <c r="H32" s="7"/>
      <c r="I32" s="59">
        <f t="shared" si="20"/>
      </c>
      <c r="J32" s="58">
        <f t="shared" si="21"/>
      </c>
      <c r="K32" s="58">
        <f t="shared" si="24"/>
      </c>
      <c r="L32" s="106"/>
      <c r="M32" s="16"/>
      <c r="N32" s="17"/>
      <c r="O32" s="108"/>
      <c r="P32" s="57">
        <f t="shared" si="14"/>
      </c>
      <c r="Q32" s="58">
        <f t="shared" si="15"/>
      </c>
      <c r="R32" s="65">
        <f t="shared" si="22"/>
      </c>
      <c r="S32" s="58">
        <f t="shared" si="17"/>
      </c>
      <c r="T32" s="65">
        <f t="shared" si="23"/>
      </c>
      <c r="U32" s="58">
        <f t="shared" si="19"/>
      </c>
      <c r="V32" s="6"/>
      <c r="W32" s="5"/>
    </row>
    <row r="33" spans="2:23" ht="18" customHeight="1">
      <c r="B33" s="100"/>
      <c r="C33" s="51"/>
      <c r="D33" s="51"/>
      <c r="E33" s="51"/>
      <c r="F33" s="51"/>
      <c r="G33" s="101" t="s">
        <v>30</v>
      </c>
      <c r="H33" s="101"/>
      <c r="I33" s="101"/>
      <c r="J33" s="61"/>
      <c r="K33" s="62">
        <f>K16</f>
        <v>41.446405000000006</v>
      </c>
      <c r="L33" s="51"/>
      <c r="M33" s="16"/>
      <c r="N33" s="17"/>
      <c r="O33" s="108"/>
      <c r="P33" s="101" t="s">
        <v>30</v>
      </c>
      <c r="Q33" s="101"/>
      <c r="R33" s="50" t="s">
        <v>31</v>
      </c>
      <c r="S33" s="58">
        <f>S16</f>
        <v>132.00679992500002</v>
      </c>
      <c r="T33" s="50" t="s">
        <v>31</v>
      </c>
      <c r="U33" s="58">
        <f>U16</f>
        <v>396.02039977500004</v>
      </c>
      <c r="V33" s="6"/>
      <c r="W33" s="5"/>
    </row>
    <row r="34" spans="2:23" ht="18" customHeight="1">
      <c r="B34" s="100"/>
      <c r="C34" s="102" t="s">
        <v>25</v>
      </c>
      <c r="D34" s="103"/>
      <c r="E34" s="104"/>
      <c r="F34" s="104"/>
      <c r="G34" s="104"/>
      <c r="H34" s="104"/>
      <c r="I34" s="104"/>
      <c r="J34" s="60">
        <f>SUM(J17:J33)</f>
        <v>82.81</v>
      </c>
      <c r="K34" s="60">
        <f>SUM(K17:K33)</f>
        <v>277.62052500000004</v>
      </c>
      <c r="L34" s="50"/>
      <c r="M34" s="16"/>
      <c r="N34" s="17"/>
      <c r="O34" s="108"/>
      <c r="P34" s="102" t="s">
        <v>26</v>
      </c>
      <c r="Q34" s="104"/>
      <c r="R34" s="48" t="s">
        <v>31</v>
      </c>
      <c r="S34" s="55">
        <f>SUM(S17:S33)</f>
        <v>993.7529169750001</v>
      </c>
      <c r="T34" s="48" t="s">
        <v>31</v>
      </c>
      <c r="U34" s="55">
        <f>SUM(U17:U33)</f>
        <v>1569.518839525</v>
      </c>
      <c r="V34" s="6"/>
      <c r="W34" s="5"/>
    </row>
    <row r="35" spans="2:23" ht="12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  <c r="N35" s="5"/>
      <c r="O35" s="4"/>
      <c r="P35" s="4"/>
      <c r="Q35" s="4"/>
      <c r="R35" s="4"/>
      <c r="S35" s="4"/>
      <c r="T35" s="4"/>
      <c r="U35" s="4"/>
      <c r="V35" s="5"/>
      <c r="W35" s="5"/>
    </row>
    <row r="36" spans="2:21" ht="20.25" customHeight="1">
      <c r="B36" s="5"/>
      <c r="C36" s="5"/>
      <c r="L36" s="5"/>
      <c r="M36" s="15"/>
      <c r="N36" s="5"/>
      <c r="O36" s="5"/>
      <c r="P36" s="48" t="s">
        <v>3</v>
      </c>
      <c r="Q36" s="49" t="s">
        <v>32</v>
      </c>
      <c r="R36" s="49" t="s">
        <v>33</v>
      </c>
      <c r="S36" s="49" t="s">
        <v>34</v>
      </c>
      <c r="T36" s="49" t="s">
        <v>35</v>
      </c>
      <c r="U36" s="6"/>
    </row>
    <row r="37" spans="2:21" ht="20.25" customHeight="1">
      <c r="B37" s="3" t="s">
        <v>144</v>
      </c>
      <c r="C37" s="5"/>
      <c r="L37" s="5"/>
      <c r="M37" s="5"/>
      <c r="N37" s="5"/>
      <c r="O37" s="5"/>
      <c r="P37" s="100" t="s">
        <v>24</v>
      </c>
      <c r="Q37" s="51" t="s">
        <v>12</v>
      </c>
      <c r="R37" s="66">
        <f>S16</f>
        <v>132.00679992500002</v>
      </c>
      <c r="S37" s="66">
        <f>K16</f>
        <v>41.446405000000006</v>
      </c>
      <c r="T37" s="66">
        <f>R37/S37</f>
        <v>3.185</v>
      </c>
      <c r="U37" s="6"/>
    </row>
    <row r="38" spans="2:21" ht="20.25" customHeight="1">
      <c r="B38" s="5"/>
      <c r="C38" s="5"/>
      <c r="D38" s="84" t="s">
        <v>134</v>
      </c>
      <c r="E38" s="84"/>
      <c r="F38" s="43">
        <v>7.2</v>
      </c>
      <c r="G38" s="85" t="s">
        <v>136</v>
      </c>
      <c r="H38" s="94">
        <f>(F38+F39)/2</f>
        <v>6.6</v>
      </c>
      <c r="I38" s="84" t="s">
        <v>137</v>
      </c>
      <c r="J38" s="84"/>
      <c r="K38" s="68">
        <f>0.03*H38</f>
        <v>0.19799999999999998</v>
      </c>
      <c r="L38" s="5"/>
      <c r="M38" s="5"/>
      <c r="N38" s="5"/>
      <c r="O38" s="5"/>
      <c r="P38" s="100"/>
      <c r="Q38" s="51" t="s">
        <v>13</v>
      </c>
      <c r="R38" s="66">
        <f>U16</f>
        <v>396.02039977500004</v>
      </c>
      <c r="S38" s="66">
        <f>S37</f>
        <v>41.446405000000006</v>
      </c>
      <c r="T38" s="66">
        <f>R38/S38</f>
        <v>9.555</v>
      </c>
      <c r="U38" s="6"/>
    </row>
    <row r="39" spans="2:21" ht="20.25" customHeight="1">
      <c r="B39" s="5"/>
      <c r="C39" s="5"/>
      <c r="D39" s="84" t="s">
        <v>135</v>
      </c>
      <c r="E39" s="84"/>
      <c r="F39" s="43">
        <v>6</v>
      </c>
      <c r="G39" s="84"/>
      <c r="H39" s="94"/>
      <c r="I39" s="84" t="s">
        <v>138</v>
      </c>
      <c r="J39" s="84"/>
      <c r="K39" s="68">
        <f>2*K38/(1+3*K38)</f>
        <v>0.24843161856963614</v>
      </c>
      <c r="L39" s="5"/>
      <c r="M39" s="5"/>
      <c r="N39" s="5"/>
      <c r="O39" s="5"/>
      <c r="P39" s="100" t="s">
        <v>27</v>
      </c>
      <c r="Q39" s="51" t="s">
        <v>12</v>
      </c>
      <c r="R39" s="66">
        <f>S34</f>
        <v>993.7529169750001</v>
      </c>
      <c r="S39" s="66">
        <f>K34</f>
        <v>277.62052500000004</v>
      </c>
      <c r="T39" s="66">
        <f>R39/S39</f>
        <v>3.5795369127516774</v>
      </c>
      <c r="U39" s="6"/>
    </row>
    <row r="40" spans="2:21" ht="20.25" customHeight="1">
      <c r="B40" s="5"/>
      <c r="C40" s="5"/>
      <c r="D40" s="5"/>
      <c r="E40" s="5"/>
      <c r="I40" s="5"/>
      <c r="J40" s="5"/>
      <c r="K40" s="5"/>
      <c r="L40" s="5"/>
      <c r="M40" s="5"/>
      <c r="N40" s="5"/>
      <c r="O40" s="5"/>
      <c r="P40" s="100"/>
      <c r="Q40" s="51" t="s">
        <v>13</v>
      </c>
      <c r="R40" s="66">
        <f>U34</f>
        <v>1569.518839525</v>
      </c>
      <c r="S40" s="66">
        <f>K34</f>
        <v>277.62052500000004</v>
      </c>
      <c r="T40" s="66">
        <f>R40/S40</f>
        <v>5.653468307233407</v>
      </c>
      <c r="U40" s="6"/>
    </row>
    <row r="41" spans="2:21" ht="28.5" customHeight="1">
      <c r="B41" s="5"/>
      <c r="C41" s="5"/>
      <c r="D41" s="21" t="s">
        <v>139</v>
      </c>
      <c r="E41" s="23" t="s">
        <v>146</v>
      </c>
      <c r="F41" s="21" t="s">
        <v>140</v>
      </c>
      <c r="G41" s="21" t="s">
        <v>141</v>
      </c>
      <c r="H41" s="21" t="s">
        <v>142</v>
      </c>
      <c r="I41" s="21" t="s">
        <v>143</v>
      </c>
      <c r="J41" s="23" t="s">
        <v>145</v>
      </c>
      <c r="K41" s="5"/>
      <c r="L41" s="5"/>
      <c r="M41" s="5"/>
      <c r="N41" s="5"/>
      <c r="O41" s="5"/>
      <c r="P41" s="4"/>
      <c r="Q41" s="4"/>
      <c r="R41" s="4"/>
      <c r="S41" s="4"/>
      <c r="T41" s="4"/>
      <c r="U41" s="5"/>
    </row>
    <row r="42" spans="2:17" ht="27" customHeight="1">
      <c r="B42" s="5"/>
      <c r="C42" s="5"/>
      <c r="D42" s="21">
        <v>2</v>
      </c>
      <c r="E42" s="68">
        <f>K16</f>
        <v>41.446405000000006</v>
      </c>
      <c r="F42" s="68">
        <f>E42/E43</f>
        <v>0.14929157345264726</v>
      </c>
      <c r="G42" s="67">
        <f>1+(1/(F42)^0.5-F42)*K$39</f>
        <v>1.6058790488228099</v>
      </c>
      <c r="H42" s="67">
        <v>0.2</v>
      </c>
      <c r="I42" s="68">
        <f>ROUND(G42*H42,3)</f>
        <v>0.321</v>
      </c>
      <c r="J42" s="47">
        <f>ROUNDUP(E42*I42,2)</f>
        <v>13.31</v>
      </c>
      <c r="K42" s="5"/>
      <c r="L42" s="5"/>
      <c r="M42" s="5"/>
      <c r="N42" s="5"/>
      <c r="O42" s="5"/>
      <c r="P42" s="5"/>
      <c r="Q42" s="5"/>
    </row>
    <row r="43" spans="2:17" ht="27" customHeight="1">
      <c r="B43" s="5"/>
      <c r="C43" s="5"/>
      <c r="D43" s="21">
        <v>1</v>
      </c>
      <c r="E43" s="68">
        <f>K34</f>
        <v>277.62052500000004</v>
      </c>
      <c r="F43" s="68">
        <f>E43/E43</f>
        <v>1</v>
      </c>
      <c r="G43" s="67">
        <f>1+(1/(F43)^0.5-F43)*K$39</f>
        <v>1</v>
      </c>
      <c r="H43" s="67">
        <f>H42</f>
        <v>0.2</v>
      </c>
      <c r="I43" s="68">
        <f>ROUND(G43*H43,3)</f>
        <v>0.2</v>
      </c>
      <c r="J43" s="47">
        <f>ROUNDUP(E43*I43,2)</f>
        <v>55.53</v>
      </c>
      <c r="K43" s="5"/>
      <c r="L43" s="5"/>
      <c r="M43" s="5"/>
      <c r="N43" s="5"/>
      <c r="O43" s="5"/>
      <c r="P43" s="5"/>
      <c r="Q43" s="5"/>
    </row>
    <row r="44" spans="2:17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2:17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2:17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2:17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17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2:17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2:17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2:17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2:17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2:17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2:17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2:17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2:17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2:17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2:17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2:17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2:17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2:17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2:17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2:17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2:17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2:17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2:17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2:17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2:17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2:17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2:17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2:17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2:17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2:17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2:17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2:17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2:17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2:17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2:17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2:17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2:17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2:17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2:17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2:17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2:17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2:17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2:17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2:17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2:17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2:17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2:17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2:17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2:17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2:17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2:17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2:17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2:17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2:17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2:17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2:17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2:17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2:17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2:17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2:17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2:17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2:17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2:17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2:17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2:17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2:17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2:17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2:17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2:17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2:17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2:17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2:17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2:17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2:17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2:17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2:17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2:17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2:17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2:17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2:17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2:17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2:17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2:17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2:17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2:17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2:17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</sheetData>
  <sheetProtection/>
  <mergeCells count="30">
    <mergeCell ref="O8:O9"/>
    <mergeCell ref="P8:P9"/>
    <mergeCell ref="R8:S8"/>
    <mergeCell ref="I39:J39"/>
    <mergeCell ref="B8:B9"/>
    <mergeCell ref="C8:C9"/>
    <mergeCell ref="E8:F8"/>
    <mergeCell ref="G8:H8"/>
    <mergeCell ref="D8:D9"/>
    <mergeCell ref="B17:B34"/>
    <mergeCell ref="L17:L22"/>
    <mergeCell ref="O17:O34"/>
    <mergeCell ref="L23:L32"/>
    <mergeCell ref="G33:I33"/>
    <mergeCell ref="T8:U8"/>
    <mergeCell ref="B10:B16"/>
    <mergeCell ref="O10:O16"/>
    <mergeCell ref="C16:I16"/>
    <mergeCell ref="P16:Q16"/>
    <mergeCell ref="L8:L9"/>
    <mergeCell ref="P39:P40"/>
    <mergeCell ref="P33:Q33"/>
    <mergeCell ref="C34:I34"/>
    <mergeCell ref="P34:Q34"/>
    <mergeCell ref="P37:P38"/>
    <mergeCell ref="D38:E38"/>
    <mergeCell ref="D39:E39"/>
    <mergeCell ref="G38:G39"/>
    <mergeCell ref="H38:H39"/>
    <mergeCell ref="I38:J38"/>
  </mergeCells>
  <dataValidations count="1">
    <dataValidation type="list" allowBlank="1" showInputMessage="1" showErrorMessage="1" sqref="D10:D15 D23:D33">
      <formula1>ＺＯＮＥ</formula1>
    </dataValidation>
  </dataValidations>
  <printOptions/>
  <pageMargins left="0.46" right="0.06" top="0.7874015748031495" bottom="0.39370078740157477" header="0.5905511811023622" footer="0.9055118110236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219"/>
  <sheetViews>
    <sheetView zoomScaleSheetLayoutView="100" zoomScalePageLayoutView="0" workbookViewId="0" topLeftCell="A112">
      <selection activeCell="H36" sqref="H36"/>
    </sheetView>
  </sheetViews>
  <sheetFormatPr defaultColWidth="10.875" defaultRowHeight="13.5" customHeight="1"/>
  <cols>
    <col min="1" max="1" width="1.25" style="0" customWidth="1"/>
    <col min="2" max="2" width="5.75390625" style="0" customWidth="1"/>
    <col min="3" max="3" width="8.125" style="0" customWidth="1"/>
    <col min="4" max="4" width="5.625" style="0" customWidth="1"/>
    <col min="5" max="12" width="7.75390625" style="0" customWidth="1"/>
    <col min="13" max="13" width="8.75390625" style="0" customWidth="1"/>
    <col min="14" max="14" width="10.625" style="0" customWidth="1"/>
    <col min="15" max="15" width="1.25" style="0" customWidth="1"/>
    <col min="16" max="16" width="4.125" style="0" customWidth="1"/>
    <col min="17" max="17" width="6.75390625" style="0" customWidth="1"/>
    <col min="18" max="18" width="7.75390625" style="0" customWidth="1"/>
  </cols>
  <sheetData>
    <row r="1" ht="12.75">
      <c r="B1" t="s">
        <v>36</v>
      </c>
    </row>
    <row r="3" ht="12.75">
      <c r="B3" t="s">
        <v>37</v>
      </c>
    </row>
    <row r="4" spans="2:18" ht="6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2:18" ht="26.25" customHeight="1">
      <c r="B5" s="48" t="s">
        <v>38</v>
      </c>
      <c r="C5" s="53" t="s">
        <v>39</v>
      </c>
      <c r="D5" s="49"/>
      <c r="E5" s="104" t="s">
        <v>40</v>
      </c>
      <c r="F5" s="104"/>
      <c r="G5" s="104"/>
      <c r="H5" s="104"/>
      <c r="I5" s="104"/>
      <c r="J5" s="104"/>
      <c r="K5" s="104"/>
      <c r="L5" s="104"/>
      <c r="M5" s="49" t="s">
        <v>41</v>
      </c>
      <c r="N5" s="49" t="s">
        <v>42</v>
      </c>
      <c r="O5" s="6"/>
      <c r="P5" s="5"/>
      <c r="Q5" s="5"/>
      <c r="R5" s="5"/>
    </row>
    <row r="6" spans="2:18" ht="12.75">
      <c r="B6" s="115" t="s">
        <v>156</v>
      </c>
      <c r="C6" s="117">
        <v>6.37</v>
      </c>
      <c r="D6" s="49" t="s">
        <v>43</v>
      </c>
      <c r="E6" s="14">
        <v>1</v>
      </c>
      <c r="F6" s="14">
        <v>12</v>
      </c>
      <c r="G6" s="14">
        <v>13</v>
      </c>
      <c r="H6" s="14">
        <v>2</v>
      </c>
      <c r="I6" s="14"/>
      <c r="J6" s="14"/>
      <c r="K6" s="14"/>
      <c r="L6" s="14"/>
      <c r="M6" s="54"/>
      <c r="N6" s="54"/>
      <c r="O6" s="6"/>
      <c r="P6" s="5"/>
      <c r="Q6" s="5"/>
      <c r="R6" s="5"/>
    </row>
    <row r="7" spans="2:18" ht="12.75">
      <c r="B7" s="116"/>
      <c r="C7" s="118"/>
      <c r="D7" s="51" t="s">
        <v>44</v>
      </c>
      <c r="E7" s="2">
        <v>3.37</v>
      </c>
      <c r="F7" s="2">
        <v>1.18</v>
      </c>
      <c r="G7" s="2">
        <v>1.09</v>
      </c>
      <c r="H7" s="2">
        <v>3.37</v>
      </c>
      <c r="I7" s="2"/>
      <c r="J7" s="2"/>
      <c r="K7" s="2"/>
      <c r="L7" s="2"/>
      <c r="M7" s="59">
        <f>SUM(E7:L7)</f>
        <v>9.01</v>
      </c>
      <c r="N7" s="58">
        <f>C6*M7</f>
        <v>57.3937</v>
      </c>
      <c r="O7" s="6"/>
      <c r="P7" s="5"/>
      <c r="Q7" s="5"/>
      <c r="R7" s="5"/>
    </row>
    <row r="8" spans="2:18" ht="12.75">
      <c r="B8" s="115" t="s">
        <v>157</v>
      </c>
      <c r="C8" s="117">
        <v>0</v>
      </c>
      <c r="D8" s="49" t="s">
        <v>43</v>
      </c>
      <c r="E8" s="14">
        <v>7</v>
      </c>
      <c r="F8" s="14">
        <v>14</v>
      </c>
      <c r="G8" s="14">
        <v>6</v>
      </c>
      <c r="H8" s="14"/>
      <c r="I8" s="14"/>
      <c r="J8" s="14"/>
      <c r="K8" s="14"/>
      <c r="L8" s="14"/>
      <c r="M8" s="54"/>
      <c r="N8" s="54"/>
      <c r="O8" s="6"/>
      <c r="P8" s="5"/>
      <c r="Q8" s="5"/>
      <c r="R8" s="5"/>
    </row>
    <row r="9" spans="2:18" ht="12.75">
      <c r="B9" s="116"/>
      <c r="C9" s="118"/>
      <c r="D9" s="51" t="s">
        <v>44</v>
      </c>
      <c r="E9" s="2">
        <v>3.37</v>
      </c>
      <c r="F9" s="2">
        <v>1.64</v>
      </c>
      <c r="G9" s="2">
        <v>3.37</v>
      </c>
      <c r="H9" s="2"/>
      <c r="I9" s="2"/>
      <c r="J9" s="2"/>
      <c r="K9" s="2"/>
      <c r="L9" s="2"/>
      <c r="M9" s="59">
        <f>SUM(E9:L9)</f>
        <v>8.379999999999999</v>
      </c>
      <c r="N9" s="58">
        <f>C8*M9</f>
        <v>0</v>
      </c>
      <c r="O9" s="6"/>
      <c r="P9" s="5"/>
      <c r="Q9" s="5"/>
      <c r="R9" s="5"/>
    </row>
    <row r="10" spans="2:18" ht="12.75">
      <c r="B10" s="115"/>
      <c r="C10" s="117"/>
      <c r="D10" s="49" t="s">
        <v>43</v>
      </c>
      <c r="E10" s="14"/>
      <c r="F10" s="14"/>
      <c r="G10" s="14"/>
      <c r="H10" s="14"/>
      <c r="I10" s="14"/>
      <c r="J10" s="14"/>
      <c r="K10" s="14"/>
      <c r="L10" s="14"/>
      <c r="M10" s="54"/>
      <c r="N10" s="54"/>
      <c r="O10" s="6"/>
      <c r="P10" s="5"/>
      <c r="Q10" s="5"/>
      <c r="R10" s="5"/>
    </row>
    <row r="11" spans="2:18" ht="12.75">
      <c r="B11" s="116"/>
      <c r="C11" s="118"/>
      <c r="D11" s="51" t="s">
        <v>44</v>
      </c>
      <c r="E11" s="2"/>
      <c r="F11" s="2"/>
      <c r="G11" s="2"/>
      <c r="H11" s="2"/>
      <c r="I11" s="2"/>
      <c r="J11" s="2"/>
      <c r="K11" s="2"/>
      <c r="L11" s="2"/>
      <c r="M11" s="59">
        <f>SUM(E11:L11)</f>
        <v>0</v>
      </c>
      <c r="N11" s="58">
        <f>C10*M11</f>
        <v>0</v>
      </c>
      <c r="O11" s="6"/>
      <c r="P11" s="5"/>
      <c r="Q11" s="5"/>
      <c r="R11" s="5"/>
    </row>
    <row r="12" spans="2:18" ht="12.75">
      <c r="B12" s="115"/>
      <c r="C12" s="117"/>
      <c r="D12" s="49" t="s">
        <v>43</v>
      </c>
      <c r="E12" s="14"/>
      <c r="F12" s="14"/>
      <c r="G12" s="14"/>
      <c r="H12" s="14"/>
      <c r="I12" s="14"/>
      <c r="J12" s="14"/>
      <c r="K12" s="14"/>
      <c r="L12" s="14"/>
      <c r="M12" s="54"/>
      <c r="N12" s="54"/>
      <c r="O12" s="6"/>
      <c r="P12" s="5"/>
      <c r="Q12" s="5"/>
      <c r="R12" s="5"/>
    </row>
    <row r="13" spans="2:18" ht="12.75">
      <c r="B13" s="116"/>
      <c r="C13" s="118"/>
      <c r="D13" s="51" t="s">
        <v>44</v>
      </c>
      <c r="E13" s="2"/>
      <c r="F13" s="2"/>
      <c r="G13" s="2"/>
      <c r="H13" s="2"/>
      <c r="I13" s="2"/>
      <c r="J13" s="2"/>
      <c r="K13" s="2"/>
      <c r="L13" s="2"/>
      <c r="M13" s="59">
        <f>SUM(E13:L13)</f>
        <v>0</v>
      </c>
      <c r="N13" s="58">
        <f>C12*M13</f>
        <v>0</v>
      </c>
      <c r="O13" s="6"/>
      <c r="P13" s="5"/>
      <c r="Q13" s="5"/>
      <c r="R13" s="5"/>
    </row>
    <row r="14" spans="2:18" ht="12.75">
      <c r="B14" s="115"/>
      <c r="C14" s="117"/>
      <c r="D14" s="49" t="s">
        <v>43</v>
      </c>
      <c r="E14" s="14"/>
      <c r="F14" s="14"/>
      <c r="G14" s="14"/>
      <c r="H14" s="14"/>
      <c r="I14" s="14"/>
      <c r="J14" s="14"/>
      <c r="K14" s="14"/>
      <c r="L14" s="14"/>
      <c r="M14" s="54"/>
      <c r="N14" s="54"/>
      <c r="O14" s="6"/>
      <c r="P14" s="5"/>
      <c r="Q14" s="5"/>
      <c r="R14" s="5"/>
    </row>
    <row r="15" spans="2:18" ht="12.75">
      <c r="B15" s="116"/>
      <c r="C15" s="118"/>
      <c r="D15" s="51" t="s">
        <v>44</v>
      </c>
      <c r="E15" s="2"/>
      <c r="F15" s="2"/>
      <c r="G15" s="2"/>
      <c r="H15" s="2"/>
      <c r="I15" s="2"/>
      <c r="J15" s="2"/>
      <c r="K15" s="2"/>
      <c r="L15" s="2"/>
      <c r="M15" s="59">
        <f>SUM(E15:L15)</f>
        <v>0</v>
      </c>
      <c r="N15" s="58">
        <f>C14*M15</f>
        <v>0</v>
      </c>
      <c r="O15" s="6"/>
      <c r="P15" s="5"/>
      <c r="Q15" s="5"/>
      <c r="R15" s="5"/>
    </row>
    <row r="16" spans="2:18" ht="12.75">
      <c r="B16" s="115"/>
      <c r="C16" s="117"/>
      <c r="D16" s="49" t="s">
        <v>43</v>
      </c>
      <c r="E16" s="14"/>
      <c r="F16" s="14"/>
      <c r="G16" s="14"/>
      <c r="H16" s="14"/>
      <c r="I16" s="14"/>
      <c r="J16" s="14"/>
      <c r="K16" s="14"/>
      <c r="L16" s="14"/>
      <c r="M16" s="54"/>
      <c r="N16" s="54"/>
      <c r="O16" s="6"/>
      <c r="P16" s="5"/>
      <c r="Q16" s="5"/>
      <c r="R16" s="5"/>
    </row>
    <row r="17" spans="2:18" ht="12.75">
      <c r="B17" s="116"/>
      <c r="C17" s="118"/>
      <c r="D17" s="51" t="s">
        <v>44</v>
      </c>
      <c r="E17" s="2"/>
      <c r="F17" s="2"/>
      <c r="G17" s="2"/>
      <c r="H17" s="2"/>
      <c r="I17" s="2"/>
      <c r="J17" s="2"/>
      <c r="K17" s="2"/>
      <c r="L17" s="2"/>
      <c r="M17" s="59">
        <f>SUM(E17:L17)</f>
        <v>0</v>
      </c>
      <c r="N17" s="58">
        <f>C16*M17</f>
        <v>0</v>
      </c>
      <c r="O17" s="6"/>
      <c r="P17" s="5"/>
      <c r="Q17" s="5"/>
      <c r="R17" s="5"/>
    </row>
    <row r="18" spans="2:18" ht="12.75">
      <c r="B18" s="115"/>
      <c r="C18" s="117"/>
      <c r="D18" s="49" t="s">
        <v>43</v>
      </c>
      <c r="E18" s="14"/>
      <c r="F18" s="14"/>
      <c r="G18" s="14"/>
      <c r="H18" s="14"/>
      <c r="I18" s="14"/>
      <c r="J18" s="14"/>
      <c r="K18" s="14"/>
      <c r="L18" s="14"/>
      <c r="M18" s="54"/>
      <c r="N18" s="54"/>
      <c r="O18" s="6"/>
      <c r="P18" s="5"/>
      <c r="Q18" s="5"/>
      <c r="R18" s="5"/>
    </row>
    <row r="19" spans="2:18" ht="12.75">
      <c r="B19" s="116"/>
      <c r="C19" s="118"/>
      <c r="D19" s="51" t="s">
        <v>44</v>
      </c>
      <c r="E19" s="2"/>
      <c r="F19" s="2"/>
      <c r="G19" s="2"/>
      <c r="H19" s="2"/>
      <c r="I19" s="2"/>
      <c r="J19" s="2"/>
      <c r="K19" s="2"/>
      <c r="L19" s="2"/>
      <c r="M19" s="59">
        <f>SUM(E19:L19)</f>
        <v>0</v>
      </c>
      <c r="N19" s="58">
        <f>C18*M19</f>
        <v>0</v>
      </c>
      <c r="O19" s="6"/>
      <c r="P19" s="5"/>
      <c r="Q19" s="5"/>
      <c r="R19" s="5"/>
    </row>
    <row r="20" spans="2:18" ht="12.75">
      <c r="B20" s="115"/>
      <c r="C20" s="117"/>
      <c r="D20" s="49" t="s">
        <v>43</v>
      </c>
      <c r="E20" s="14"/>
      <c r="F20" s="14"/>
      <c r="G20" s="14"/>
      <c r="H20" s="14"/>
      <c r="I20" s="14"/>
      <c r="J20" s="14"/>
      <c r="K20" s="14"/>
      <c r="L20" s="14"/>
      <c r="M20" s="54"/>
      <c r="N20" s="54"/>
      <c r="O20" s="6"/>
      <c r="P20" s="5"/>
      <c r="Q20" s="5"/>
      <c r="R20" s="5"/>
    </row>
    <row r="21" spans="2:18" ht="12.75">
      <c r="B21" s="116"/>
      <c r="C21" s="118"/>
      <c r="D21" s="51" t="s">
        <v>44</v>
      </c>
      <c r="E21" s="2"/>
      <c r="F21" s="2"/>
      <c r="G21" s="2"/>
      <c r="H21" s="2"/>
      <c r="I21" s="2"/>
      <c r="J21" s="2"/>
      <c r="K21" s="2"/>
      <c r="L21" s="2"/>
      <c r="M21" s="59">
        <f>SUM(E21:L21)</f>
        <v>0</v>
      </c>
      <c r="N21" s="58">
        <f>C20*M21</f>
        <v>0</v>
      </c>
      <c r="O21" s="6"/>
      <c r="P21" s="5"/>
      <c r="Q21" s="5"/>
      <c r="R21" s="5"/>
    </row>
    <row r="22" spans="2:18" ht="12.75">
      <c r="B22" s="115"/>
      <c r="C22" s="117"/>
      <c r="D22" s="49" t="s">
        <v>43</v>
      </c>
      <c r="E22" s="14"/>
      <c r="F22" s="14"/>
      <c r="G22" s="14"/>
      <c r="H22" s="14"/>
      <c r="I22" s="14"/>
      <c r="J22" s="14"/>
      <c r="K22" s="14"/>
      <c r="L22" s="14"/>
      <c r="M22" s="54"/>
      <c r="N22" s="54"/>
      <c r="O22" s="6"/>
      <c r="P22" s="5"/>
      <c r="Q22" s="5"/>
      <c r="R22" s="5"/>
    </row>
    <row r="23" spans="2:18" ht="12.75">
      <c r="B23" s="116"/>
      <c r="C23" s="118"/>
      <c r="D23" s="51" t="s">
        <v>44</v>
      </c>
      <c r="E23" s="2"/>
      <c r="F23" s="2"/>
      <c r="G23" s="2"/>
      <c r="H23" s="2"/>
      <c r="I23" s="2"/>
      <c r="J23" s="2"/>
      <c r="K23" s="2"/>
      <c r="L23" s="2"/>
      <c r="M23" s="59">
        <f>SUM(E23:L23)</f>
        <v>0</v>
      </c>
      <c r="N23" s="58">
        <f>C22*M23</f>
        <v>0</v>
      </c>
      <c r="O23" s="6"/>
      <c r="P23" s="5"/>
      <c r="Q23" s="5"/>
      <c r="R23" s="5"/>
    </row>
    <row r="24" spans="2:18" ht="12.75">
      <c r="B24" s="115"/>
      <c r="C24" s="117"/>
      <c r="D24" s="49" t="s">
        <v>43</v>
      </c>
      <c r="E24" s="14"/>
      <c r="F24" s="14"/>
      <c r="G24" s="14"/>
      <c r="H24" s="14"/>
      <c r="I24" s="14"/>
      <c r="J24" s="14"/>
      <c r="K24" s="14"/>
      <c r="L24" s="14"/>
      <c r="M24" s="54"/>
      <c r="N24" s="54"/>
      <c r="O24" s="6"/>
      <c r="P24" s="5"/>
      <c r="Q24" s="5"/>
      <c r="R24" s="5"/>
    </row>
    <row r="25" spans="2:18" ht="12.75">
      <c r="B25" s="116"/>
      <c r="C25" s="118"/>
      <c r="D25" s="51" t="s">
        <v>44</v>
      </c>
      <c r="E25" s="2"/>
      <c r="F25" s="2"/>
      <c r="G25" s="2"/>
      <c r="H25" s="2"/>
      <c r="I25" s="2"/>
      <c r="J25" s="2"/>
      <c r="K25" s="2"/>
      <c r="L25" s="2"/>
      <c r="M25" s="59">
        <f>SUM(E25:L25)</f>
        <v>0</v>
      </c>
      <c r="N25" s="58">
        <f>C24*M25</f>
        <v>0</v>
      </c>
      <c r="O25" s="6"/>
      <c r="P25" s="5"/>
      <c r="Q25" s="5"/>
      <c r="R25" s="5"/>
    </row>
    <row r="26" spans="2:18" ht="20.25" customHeight="1">
      <c r="B26" s="102" t="s">
        <v>25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56">
        <f>SUM(M6:M25)</f>
        <v>17.39</v>
      </c>
      <c r="N26" s="55">
        <f>SUM(N6:N25)</f>
        <v>57.3937</v>
      </c>
      <c r="O26" s="6"/>
      <c r="P26" s="5"/>
      <c r="Q26" s="5"/>
      <c r="R26" s="5"/>
    </row>
    <row r="27" spans="2:18" ht="20.25" customHeight="1">
      <c r="B27" s="102" t="s">
        <v>45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13">
        <f>N26/M26</f>
        <v>3.3003852788959174</v>
      </c>
      <c r="N27" s="114"/>
      <c r="O27" s="6"/>
      <c r="P27" s="5"/>
      <c r="Q27" s="5"/>
      <c r="R27" s="5"/>
    </row>
    <row r="28" spans="2:18" ht="19.5" customHeight="1">
      <c r="B28" s="8" t="s">
        <v>46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5"/>
      <c r="P28" s="5"/>
      <c r="Q28" s="5"/>
      <c r="R28" s="5"/>
    </row>
    <row r="29" spans="2:18" ht="4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2:18" ht="26.25" customHeight="1">
      <c r="B30" s="48" t="s">
        <v>38</v>
      </c>
      <c r="C30" s="53" t="s">
        <v>47</v>
      </c>
      <c r="D30" s="49"/>
      <c r="E30" s="104" t="s">
        <v>40</v>
      </c>
      <c r="F30" s="104"/>
      <c r="G30" s="104"/>
      <c r="H30" s="104"/>
      <c r="I30" s="104"/>
      <c r="J30" s="104"/>
      <c r="K30" s="104"/>
      <c r="L30" s="104"/>
      <c r="M30" s="49" t="s">
        <v>41</v>
      </c>
      <c r="N30" s="49" t="s">
        <v>42</v>
      </c>
      <c r="O30" s="6"/>
      <c r="P30" s="5"/>
      <c r="Q30" s="5"/>
      <c r="R30" s="5"/>
    </row>
    <row r="31" spans="2:18" ht="12.75">
      <c r="B31" s="115" t="s">
        <v>158</v>
      </c>
      <c r="C31" s="117">
        <v>7.28</v>
      </c>
      <c r="D31" s="49" t="s">
        <v>43</v>
      </c>
      <c r="E31" s="14">
        <v>8</v>
      </c>
      <c r="F31" s="14">
        <v>9</v>
      </c>
      <c r="G31" s="14">
        <v>10</v>
      </c>
      <c r="H31" s="14">
        <v>11</v>
      </c>
      <c r="I31" s="14"/>
      <c r="J31" s="14"/>
      <c r="K31" s="14"/>
      <c r="L31" s="14"/>
      <c r="M31" s="54"/>
      <c r="N31" s="54"/>
      <c r="O31" s="6"/>
      <c r="P31" s="5"/>
      <c r="Q31" s="5"/>
      <c r="R31" s="5"/>
    </row>
    <row r="32" spans="2:18" ht="12.75">
      <c r="B32" s="116"/>
      <c r="C32" s="118"/>
      <c r="D32" s="51" t="s">
        <v>44</v>
      </c>
      <c r="E32" s="2">
        <v>3.37</v>
      </c>
      <c r="F32" s="2">
        <v>3.37</v>
      </c>
      <c r="G32" s="2">
        <v>3.37</v>
      </c>
      <c r="H32" s="2">
        <v>3.37</v>
      </c>
      <c r="I32" s="2"/>
      <c r="J32" s="2"/>
      <c r="K32" s="2"/>
      <c r="L32" s="2"/>
      <c r="M32" s="59">
        <f>SUM(E32:L32)</f>
        <v>13.48</v>
      </c>
      <c r="N32" s="58">
        <f>C31*M32</f>
        <v>98.1344</v>
      </c>
      <c r="O32" s="6"/>
      <c r="P32" s="5"/>
      <c r="Q32" s="5"/>
      <c r="R32" s="5"/>
    </row>
    <row r="33" spans="2:18" ht="12.75">
      <c r="B33" s="115" t="s">
        <v>159</v>
      </c>
      <c r="C33" s="117">
        <v>11.83</v>
      </c>
      <c r="D33" s="49" t="s">
        <v>43</v>
      </c>
      <c r="E33" s="14">
        <v>5</v>
      </c>
      <c r="F33" s="14">
        <v>15</v>
      </c>
      <c r="G33" s="14">
        <v>4</v>
      </c>
      <c r="H33" s="14">
        <v>16</v>
      </c>
      <c r="I33" s="14">
        <v>3</v>
      </c>
      <c r="J33" s="14"/>
      <c r="K33" s="14"/>
      <c r="L33" s="14"/>
      <c r="M33" s="54"/>
      <c r="N33" s="54"/>
      <c r="O33" s="6"/>
      <c r="P33" s="5"/>
      <c r="Q33" s="5"/>
      <c r="R33" s="5"/>
    </row>
    <row r="34" spans="2:18" ht="12.75">
      <c r="B34" s="116"/>
      <c r="C34" s="118"/>
      <c r="D34" s="51" t="s">
        <v>44</v>
      </c>
      <c r="E34" s="2">
        <v>3.37</v>
      </c>
      <c r="F34" s="2">
        <v>1.09</v>
      </c>
      <c r="G34" s="2">
        <v>3.37</v>
      </c>
      <c r="H34" s="2">
        <v>1.09</v>
      </c>
      <c r="I34" s="2">
        <v>3.37</v>
      </c>
      <c r="J34" s="2"/>
      <c r="K34" s="2"/>
      <c r="L34" s="2"/>
      <c r="M34" s="59">
        <f>SUM(E34:L34)</f>
        <v>12.29</v>
      </c>
      <c r="N34" s="58">
        <f>C33*M34</f>
        <v>145.39069999999998</v>
      </c>
      <c r="O34" s="6"/>
      <c r="P34" s="5"/>
      <c r="Q34" s="5"/>
      <c r="R34" s="5"/>
    </row>
    <row r="35" spans="2:18" ht="12.75">
      <c r="B35" s="115"/>
      <c r="C35" s="117"/>
      <c r="D35" s="49" t="s">
        <v>43</v>
      </c>
      <c r="E35" s="14"/>
      <c r="F35" s="14"/>
      <c r="G35" s="14"/>
      <c r="H35" s="14"/>
      <c r="I35" s="14"/>
      <c r="J35" s="14"/>
      <c r="K35" s="14"/>
      <c r="L35" s="14"/>
      <c r="M35" s="54"/>
      <c r="N35" s="54"/>
      <c r="O35" s="6"/>
      <c r="P35" s="5"/>
      <c r="Q35" s="5"/>
      <c r="R35" s="5"/>
    </row>
    <row r="36" spans="2:18" ht="12.75">
      <c r="B36" s="116"/>
      <c r="C36" s="118"/>
      <c r="D36" s="51" t="s">
        <v>44</v>
      </c>
      <c r="E36" s="2"/>
      <c r="F36" s="2"/>
      <c r="G36" s="2"/>
      <c r="H36" s="2"/>
      <c r="I36" s="2"/>
      <c r="J36" s="2"/>
      <c r="K36" s="2"/>
      <c r="L36" s="2"/>
      <c r="M36" s="59">
        <f>SUM(E36:L36)</f>
        <v>0</v>
      </c>
      <c r="N36" s="58">
        <f>C35*M36</f>
        <v>0</v>
      </c>
      <c r="O36" s="6"/>
      <c r="P36" s="5"/>
      <c r="Q36" s="5"/>
      <c r="R36" s="5"/>
    </row>
    <row r="37" spans="2:18" ht="12.75">
      <c r="B37" s="115"/>
      <c r="C37" s="117"/>
      <c r="D37" s="49" t="s">
        <v>43</v>
      </c>
      <c r="E37" s="14"/>
      <c r="F37" s="14"/>
      <c r="G37" s="14"/>
      <c r="H37" s="14"/>
      <c r="I37" s="14"/>
      <c r="J37" s="14"/>
      <c r="K37" s="14"/>
      <c r="L37" s="14"/>
      <c r="M37" s="54"/>
      <c r="N37" s="54"/>
      <c r="O37" s="6"/>
      <c r="P37" s="5"/>
      <c r="Q37" s="5"/>
      <c r="R37" s="5"/>
    </row>
    <row r="38" spans="2:18" ht="12.75">
      <c r="B38" s="116"/>
      <c r="C38" s="118"/>
      <c r="D38" s="51" t="s">
        <v>44</v>
      </c>
      <c r="E38" s="2"/>
      <c r="F38" s="2"/>
      <c r="G38" s="2"/>
      <c r="H38" s="2"/>
      <c r="I38" s="2"/>
      <c r="J38" s="2"/>
      <c r="K38" s="2"/>
      <c r="L38" s="2"/>
      <c r="M38" s="59">
        <f>SUM(E38:L38)</f>
        <v>0</v>
      </c>
      <c r="N38" s="58">
        <f>C37*M38</f>
        <v>0</v>
      </c>
      <c r="O38" s="6"/>
      <c r="P38" s="5"/>
      <c r="Q38" s="5"/>
      <c r="R38" s="5"/>
    </row>
    <row r="39" spans="2:18" ht="12.75">
      <c r="B39" s="115"/>
      <c r="C39" s="117"/>
      <c r="D39" s="49" t="s">
        <v>43</v>
      </c>
      <c r="E39" s="14"/>
      <c r="F39" s="14"/>
      <c r="G39" s="14"/>
      <c r="H39" s="14"/>
      <c r="I39" s="14"/>
      <c r="J39" s="14"/>
      <c r="K39" s="14"/>
      <c r="L39" s="14"/>
      <c r="M39" s="54"/>
      <c r="N39" s="54"/>
      <c r="O39" s="6"/>
      <c r="P39" s="5"/>
      <c r="Q39" s="5"/>
      <c r="R39" s="5"/>
    </row>
    <row r="40" spans="2:18" ht="12.75">
      <c r="B40" s="116"/>
      <c r="C40" s="118"/>
      <c r="D40" s="51" t="s">
        <v>44</v>
      </c>
      <c r="E40" s="2"/>
      <c r="F40" s="2"/>
      <c r="G40" s="2"/>
      <c r="H40" s="2"/>
      <c r="I40" s="2"/>
      <c r="J40" s="2"/>
      <c r="K40" s="2"/>
      <c r="L40" s="2"/>
      <c r="M40" s="59">
        <f>SUM(E40:L40)</f>
        <v>0</v>
      </c>
      <c r="N40" s="58">
        <f>C39*M40</f>
        <v>0</v>
      </c>
      <c r="O40" s="6"/>
      <c r="P40" s="5"/>
      <c r="Q40" s="5"/>
      <c r="R40" s="5"/>
    </row>
    <row r="41" spans="2:18" ht="12.75">
      <c r="B41" s="115"/>
      <c r="C41" s="117"/>
      <c r="D41" s="49" t="s">
        <v>43</v>
      </c>
      <c r="E41" s="14"/>
      <c r="F41" s="14"/>
      <c r="G41" s="14"/>
      <c r="H41" s="14"/>
      <c r="I41" s="14"/>
      <c r="J41" s="14"/>
      <c r="K41" s="14"/>
      <c r="L41" s="14"/>
      <c r="M41" s="54"/>
      <c r="N41" s="54"/>
      <c r="O41" s="6"/>
      <c r="P41" s="5"/>
      <c r="Q41" s="5"/>
      <c r="R41" s="5"/>
    </row>
    <row r="42" spans="2:18" ht="12.75">
      <c r="B42" s="116"/>
      <c r="C42" s="118"/>
      <c r="D42" s="51" t="s">
        <v>44</v>
      </c>
      <c r="E42" s="2"/>
      <c r="F42" s="2"/>
      <c r="G42" s="2"/>
      <c r="H42" s="2"/>
      <c r="I42" s="2"/>
      <c r="J42" s="2"/>
      <c r="K42" s="2"/>
      <c r="L42" s="2"/>
      <c r="M42" s="59">
        <f>SUM(E42:L42)</f>
        <v>0</v>
      </c>
      <c r="N42" s="58">
        <f>C41*M42</f>
        <v>0</v>
      </c>
      <c r="O42" s="6"/>
      <c r="P42" s="5"/>
      <c r="Q42" s="5"/>
      <c r="R42" s="5"/>
    </row>
    <row r="43" spans="2:18" ht="12.75">
      <c r="B43" s="115"/>
      <c r="C43" s="117"/>
      <c r="D43" s="49" t="s">
        <v>43</v>
      </c>
      <c r="E43" s="14"/>
      <c r="F43" s="14"/>
      <c r="G43" s="14"/>
      <c r="H43" s="14"/>
      <c r="I43" s="14"/>
      <c r="J43" s="14"/>
      <c r="K43" s="14"/>
      <c r="L43" s="14"/>
      <c r="M43" s="54"/>
      <c r="N43" s="54"/>
      <c r="O43" s="6"/>
      <c r="P43" s="5"/>
      <c r="Q43" s="5"/>
      <c r="R43" s="5"/>
    </row>
    <row r="44" spans="2:18" ht="12.75">
      <c r="B44" s="116"/>
      <c r="C44" s="118"/>
      <c r="D44" s="51" t="s">
        <v>44</v>
      </c>
      <c r="E44" s="2"/>
      <c r="F44" s="2"/>
      <c r="G44" s="2"/>
      <c r="H44" s="2"/>
      <c r="I44" s="2"/>
      <c r="J44" s="2"/>
      <c r="K44" s="2"/>
      <c r="L44" s="2"/>
      <c r="M44" s="59">
        <f>SUM(E44:L44)</f>
        <v>0</v>
      </c>
      <c r="N44" s="58">
        <f>C43*M44</f>
        <v>0</v>
      </c>
      <c r="O44" s="6"/>
      <c r="P44" s="5"/>
      <c r="Q44" s="5"/>
      <c r="R44" s="5"/>
    </row>
    <row r="45" spans="2:18" ht="12.75">
      <c r="B45" s="115"/>
      <c r="C45" s="117"/>
      <c r="D45" s="49" t="s">
        <v>43</v>
      </c>
      <c r="E45" s="14"/>
      <c r="F45" s="14"/>
      <c r="G45" s="14"/>
      <c r="H45" s="14"/>
      <c r="I45" s="14"/>
      <c r="J45" s="14"/>
      <c r="K45" s="14"/>
      <c r="L45" s="14"/>
      <c r="M45" s="54"/>
      <c r="N45" s="54"/>
      <c r="O45" s="6"/>
      <c r="P45" s="5"/>
      <c r="Q45" s="5"/>
      <c r="R45" s="5"/>
    </row>
    <row r="46" spans="2:18" ht="12.75">
      <c r="B46" s="116"/>
      <c r="C46" s="118"/>
      <c r="D46" s="51" t="s">
        <v>44</v>
      </c>
      <c r="E46" s="2"/>
      <c r="F46" s="2"/>
      <c r="G46" s="2"/>
      <c r="H46" s="2"/>
      <c r="I46" s="2"/>
      <c r="J46" s="2"/>
      <c r="K46" s="2"/>
      <c r="L46" s="2"/>
      <c r="M46" s="59">
        <f>SUM(E46:L46)</f>
        <v>0</v>
      </c>
      <c r="N46" s="58">
        <f>C45*M46</f>
        <v>0</v>
      </c>
      <c r="O46" s="6"/>
      <c r="P46" s="5"/>
      <c r="Q46" s="5"/>
      <c r="R46" s="5"/>
    </row>
    <row r="47" spans="2:18" ht="12.75">
      <c r="B47" s="115"/>
      <c r="C47" s="117"/>
      <c r="D47" s="49" t="s">
        <v>43</v>
      </c>
      <c r="E47" s="14"/>
      <c r="F47" s="14"/>
      <c r="G47" s="14"/>
      <c r="H47" s="14"/>
      <c r="I47" s="14"/>
      <c r="J47" s="14"/>
      <c r="K47" s="14"/>
      <c r="L47" s="14"/>
      <c r="M47" s="54"/>
      <c r="N47" s="54"/>
      <c r="O47" s="6"/>
      <c r="P47" s="5"/>
      <c r="Q47" s="5"/>
      <c r="R47" s="5"/>
    </row>
    <row r="48" spans="2:18" ht="12.75">
      <c r="B48" s="116"/>
      <c r="C48" s="118"/>
      <c r="D48" s="51" t="s">
        <v>44</v>
      </c>
      <c r="E48" s="2"/>
      <c r="F48" s="2"/>
      <c r="G48" s="2"/>
      <c r="H48" s="2"/>
      <c r="I48" s="2"/>
      <c r="J48" s="2"/>
      <c r="K48" s="2"/>
      <c r="L48" s="2"/>
      <c r="M48" s="59">
        <f>SUM(E48:L48)</f>
        <v>0</v>
      </c>
      <c r="N48" s="58">
        <f>C47*M48</f>
        <v>0</v>
      </c>
      <c r="O48" s="6"/>
      <c r="P48" s="5"/>
      <c r="Q48" s="5"/>
      <c r="R48" s="5"/>
    </row>
    <row r="49" spans="2:18" ht="12.75">
      <c r="B49" s="115"/>
      <c r="C49" s="117"/>
      <c r="D49" s="49" t="s">
        <v>43</v>
      </c>
      <c r="E49" s="14"/>
      <c r="F49" s="14"/>
      <c r="G49" s="14"/>
      <c r="H49" s="14"/>
      <c r="I49" s="14"/>
      <c r="J49" s="14"/>
      <c r="K49" s="14"/>
      <c r="L49" s="14"/>
      <c r="M49" s="54"/>
      <c r="N49" s="54"/>
      <c r="O49" s="6"/>
      <c r="P49" s="5"/>
      <c r="Q49" s="5"/>
      <c r="R49" s="5"/>
    </row>
    <row r="50" spans="2:18" ht="12.75">
      <c r="B50" s="116"/>
      <c r="C50" s="118"/>
      <c r="D50" s="51" t="s">
        <v>44</v>
      </c>
      <c r="E50" s="2"/>
      <c r="F50" s="2"/>
      <c r="G50" s="2"/>
      <c r="H50" s="2"/>
      <c r="I50" s="2"/>
      <c r="J50" s="2"/>
      <c r="K50" s="2"/>
      <c r="L50" s="2"/>
      <c r="M50" s="59">
        <f>SUM(E50:L50)</f>
        <v>0</v>
      </c>
      <c r="N50" s="58">
        <f>C49*M50</f>
        <v>0</v>
      </c>
      <c r="O50" s="6"/>
      <c r="P50" s="5"/>
      <c r="Q50" s="5"/>
      <c r="R50" s="5"/>
    </row>
    <row r="51" spans="2:18" ht="18.75" customHeight="1">
      <c r="B51" s="102" t="s">
        <v>25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56">
        <f>SUM(M31:M50)</f>
        <v>25.77</v>
      </c>
      <c r="N51" s="55">
        <f>SUM(N31:N50)</f>
        <v>243.52509999999998</v>
      </c>
      <c r="O51" s="6"/>
      <c r="P51" s="5"/>
      <c r="Q51" s="5"/>
      <c r="R51" s="5"/>
    </row>
    <row r="52" spans="2:18" ht="18.75" customHeight="1">
      <c r="B52" s="102" t="s">
        <v>45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13">
        <f>N51/M51</f>
        <v>9.449945673263484</v>
      </c>
      <c r="N52" s="114"/>
      <c r="O52" s="6"/>
      <c r="P52" s="5"/>
      <c r="Q52" s="5"/>
      <c r="R52" s="5"/>
    </row>
    <row r="53" spans="2:18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5"/>
      <c r="P53" s="5"/>
      <c r="Q53" s="5"/>
      <c r="R53" s="5"/>
    </row>
    <row r="54" spans="2:18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8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2:18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 ht="12.75">
      <c r="B57" t="s">
        <v>48</v>
      </c>
      <c r="O57" s="5"/>
      <c r="P57" s="5"/>
      <c r="Q57" s="5"/>
      <c r="R57" s="5"/>
    </row>
    <row r="58" spans="2:18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 ht="26.25" customHeight="1">
      <c r="B59" s="48" t="s">
        <v>38</v>
      </c>
      <c r="C59" s="53" t="s">
        <v>39</v>
      </c>
      <c r="D59" s="49"/>
      <c r="E59" s="104" t="s">
        <v>40</v>
      </c>
      <c r="F59" s="104"/>
      <c r="G59" s="104"/>
      <c r="H59" s="104"/>
      <c r="I59" s="104"/>
      <c r="J59" s="104"/>
      <c r="K59" s="104"/>
      <c r="L59" s="104"/>
      <c r="M59" s="49" t="s">
        <v>41</v>
      </c>
      <c r="N59" s="49" t="s">
        <v>42</v>
      </c>
      <c r="O59" s="6"/>
      <c r="P59" s="5"/>
      <c r="Q59" s="5"/>
      <c r="R59" s="5"/>
    </row>
    <row r="60" spans="2:18" ht="12.75">
      <c r="B60" s="115" t="s">
        <v>156</v>
      </c>
      <c r="C60" s="117">
        <v>6.37</v>
      </c>
      <c r="D60" s="49" t="s">
        <v>43</v>
      </c>
      <c r="E60" s="14">
        <v>10</v>
      </c>
      <c r="F60" s="14">
        <v>37</v>
      </c>
      <c r="G60" s="14">
        <v>28</v>
      </c>
      <c r="H60" s="14">
        <v>44</v>
      </c>
      <c r="I60" s="14">
        <v>29</v>
      </c>
      <c r="J60" s="14">
        <v>30</v>
      </c>
      <c r="K60" s="14"/>
      <c r="L60" s="14"/>
      <c r="M60" s="54"/>
      <c r="N60" s="54"/>
      <c r="O60" s="6"/>
      <c r="P60" s="5"/>
      <c r="Q60" s="5"/>
      <c r="R60" s="5"/>
    </row>
    <row r="61" spans="2:18" ht="12.75">
      <c r="B61" s="116"/>
      <c r="C61" s="118"/>
      <c r="D61" s="51" t="s">
        <v>44</v>
      </c>
      <c r="E61" s="2">
        <v>3.79</v>
      </c>
      <c r="F61" s="2">
        <v>0.9</v>
      </c>
      <c r="G61" s="2">
        <v>3.37</v>
      </c>
      <c r="H61" s="2">
        <v>1.09</v>
      </c>
      <c r="I61" s="2">
        <v>3.37</v>
      </c>
      <c r="J61" s="2">
        <v>3.37</v>
      </c>
      <c r="K61" s="2"/>
      <c r="L61" s="2"/>
      <c r="M61" s="59">
        <f>SUM(E61:L61)</f>
        <v>15.89</v>
      </c>
      <c r="N61" s="58">
        <f>C60*M61</f>
        <v>101.2193</v>
      </c>
      <c r="O61" s="6"/>
      <c r="P61" s="5"/>
      <c r="Q61" s="5"/>
      <c r="R61" s="5"/>
    </row>
    <row r="62" spans="2:18" ht="12.75">
      <c r="B62" s="115" t="s">
        <v>160</v>
      </c>
      <c r="C62" s="117">
        <v>4.55</v>
      </c>
      <c r="D62" s="49" t="s">
        <v>43</v>
      </c>
      <c r="E62" s="14">
        <v>7</v>
      </c>
      <c r="F62" s="14">
        <v>8</v>
      </c>
      <c r="G62" s="14">
        <v>9</v>
      </c>
      <c r="H62" s="14">
        <v>18</v>
      </c>
      <c r="I62" s="14">
        <v>41</v>
      </c>
      <c r="J62" s="14">
        <v>19</v>
      </c>
      <c r="K62" s="14">
        <v>35</v>
      </c>
      <c r="L62" s="14">
        <v>36</v>
      </c>
      <c r="M62" s="54"/>
      <c r="N62" s="54"/>
      <c r="O62" s="6"/>
      <c r="P62" s="5"/>
      <c r="Q62" s="5"/>
      <c r="R62" s="5"/>
    </row>
    <row r="63" spans="2:18" ht="12.75">
      <c r="B63" s="116"/>
      <c r="C63" s="118"/>
      <c r="D63" s="51" t="s">
        <v>44</v>
      </c>
      <c r="E63" s="2">
        <v>3.79</v>
      </c>
      <c r="F63" s="2">
        <v>3.79</v>
      </c>
      <c r="G63" s="2">
        <v>3.79</v>
      </c>
      <c r="H63" s="2">
        <v>2.17</v>
      </c>
      <c r="I63" s="2">
        <v>0.55</v>
      </c>
      <c r="J63" s="2">
        <v>2.17</v>
      </c>
      <c r="K63" s="2">
        <v>2.18</v>
      </c>
      <c r="L63" s="2">
        <v>2.18</v>
      </c>
      <c r="M63" s="59">
        <f>SUM(E63:L63)</f>
        <v>20.62</v>
      </c>
      <c r="N63" s="58">
        <f>C62*M63</f>
        <v>93.821</v>
      </c>
      <c r="O63" s="6"/>
      <c r="P63" s="5"/>
      <c r="Q63" s="5"/>
      <c r="R63" s="5"/>
    </row>
    <row r="64" spans="2:18" ht="12.75">
      <c r="B64" s="115" t="s">
        <v>161</v>
      </c>
      <c r="C64" s="117">
        <v>2.73</v>
      </c>
      <c r="D64" s="49" t="s">
        <v>43</v>
      </c>
      <c r="E64" s="14">
        <v>48</v>
      </c>
      <c r="F64" s="14"/>
      <c r="G64" s="14"/>
      <c r="H64" s="14"/>
      <c r="I64" s="14"/>
      <c r="J64" s="14"/>
      <c r="K64" s="14"/>
      <c r="L64" s="14"/>
      <c r="M64" s="54"/>
      <c r="N64" s="54"/>
      <c r="O64" s="6"/>
      <c r="P64" s="5"/>
      <c r="Q64" s="5"/>
      <c r="R64" s="5"/>
    </row>
    <row r="65" spans="2:18" ht="12.75">
      <c r="B65" s="116"/>
      <c r="C65" s="118"/>
      <c r="D65" s="51" t="s">
        <v>44</v>
      </c>
      <c r="E65" s="2">
        <v>6.92</v>
      </c>
      <c r="F65" s="2"/>
      <c r="G65" s="2"/>
      <c r="H65" s="2"/>
      <c r="I65" s="2"/>
      <c r="J65" s="2"/>
      <c r="K65" s="2"/>
      <c r="L65" s="2"/>
      <c r="M65" s="59">
        <f>SUM(E65:L65)</f>
        <v>6.92</v>
      </c>
      <c r="N65" s="58">
        <f>C64*M65</f>
        <v>18.8916</v>
      </c>
      <c r="O65" s="6"/>
      <c r="P65" s="5"/>
      <c r="Q65" s="5"/>
      <c r="R65" s="5"/>
    </row>
    <row r="66" spans="2:18" ht="12.75">
      <c r="B66" s="115" t="s">
        <v>162</v>
      </c>
      <c r="C66" s="117">
        <v>0.91</v>
      </c>
      <c r="D66" s="49" t="s">
        <v>43</v>
      </c>
      <c r="E66" s="14">
        <v>6</v>
      </c>
      <c r="F66" s="14">
        <v>38</v>
      </c>
      <c r="G66" s="14">
        <v>49</v>
      </c>
      <c r="H66" s="14"/>
      <c r="I66" s="14"/>
      <c r="J66" s="14"/>
      <c r="K66" s="14"/>
      <c r="L66" s="14"/>
      <c r="M66" s="54"/>
      <c r="N66" s="54"/>
      <c r="O66" s="6"/>
      <c r="P66" s="5"/>
      <c r="Q66" s="5"/>
      <c r="R66" s="5"/>
    </row>
    <row r="67" spans="2:18" ht="12.75">
      <c r="B67" s="116"/>
      <c r="C67" s="118"/>
      <c r="D67" s="51" t="s">
        <v>44</v>
      </c>
      <c r="E67" s="2">
        <v>3.45</v>
      </c>
      <c r="F67" s="2">
        <v>0.9</v>
      </c>
      <c r="G67" s="2">
        <v>4.73</v>
      </c>
      <c r="H67" s="2"/>
      <c r="I67" s="2"/>
      <c r="J67" s="2"/>
      <c r="K67" s="2"/>
      <c r="L67" s="2"/>
      <c r="M67" s="59">
        <f>SUM(E67:L67)</f>
        <v>9.080000000000002</v>
      </c>
      <c r="N67" s="58">
        <f>C66*M67</f>
        <v>8.262800000000002</v>
      </c>
      <c r="O67" s="6"/>
      <c r="P67" s="5"/>
      <c r="Q67" s="5"/>
      <c r="R67" s="5"/>
    </row>
    <row r="68" spans="2:18" ht="12.75">
      <c r="B68" s="115" t="s">
        <v>157</v>
      </c>
      <c r="C68" s="117">
        <v>0</v>
      </c>
      <c r="D68" s="49" t="s">
        <v>43</v>
      </c>
      <c r="E68" s="14">
        <v>5</v>
      </c>
      <c r="F68" s="14">
        <v>39</v>
      </c>
      <c r="G68" s="14">
        <v>21</v>
      </c>
      <c r="H68" s="14">
        <v>22</v>
      </c>
      <c r="I68" s="14">
        <v>40</v>
      </c>
      <c r="J68" s="14">
        <v>23</v>
      </c>
      <c r="K68" s="14"/>
      <c r="L68" s="14"/>
      <c r="M68" s="54"/>
      <c r="N68" s="54"/>
      <c r="O68" s="6"/>
      <c r="P68" s="5"/>
      <c r="Q68" s="5"/>
      <c r="R68" s="5"/>
    </row>
    <row r="69" spans="2:18" ht="12.75">
      <c r="B69" s="116"/>
      <c r="C69" s="118"/>
      <c r="D69" s="51" t="s">
        <v>44</v>
      </c>
      <c r="E69" s="2">
        <v>3.79</v>
      </c>
      <c r="F69" s="2">
        <v>0.9</v>
      </c>
      <c r="G69" s="2">
        <v>2.8</v>
      </c>
      <c r="H69" s="2">
        <v>3.37</v>
      </c>
      <c r="I69" s="2">
        <v>0.82</v>
      </c>
      <c r="J69" s="2">
        <v>3.37</v>
      </c>
      <c r="K69" s="2"/>
      <c r="L69" s="2"/>
      <c r="M69" s="59">
        <f>SUM(E69:L69)</f>
        <v>15.05</v>
      </c>
      <c r="N69" s="58">
        <f>C68*M69</f>
        <v>0</v>
      </c>
      <c r="O69" s="6"/>
      <c r="P69" s="5"/>
      <c r="Q69" s="5"/>
      <c r="R69" s="5"/>
    </row>
    <row r="70" spans="2:18" ht="12.75">
      <c r="B70" s="115"/>
      <c r="C70" s="117"/>
      <c r="D70" s="49" t="s">
        <v>43</v>
      </c>
      <c r="E70" s="14"/>
      <c r="F70" s="14"/>
      <c r="G70" s="14"/>
      <c r="H70" s="14"/>
      <c r="I70" s="14"/>
      <c r="J70" s="14"/>
      <c r="K70" s="14"/>
      <c r="L70" s="14"/>
      <c r="M70" s="54"/>
      <c r="N70" s="54"/>
      <c r="O70" s="6"/>
      <c r="P70" s="5"/>
      <c r="Q70" s="5"/>
      <c r="R70" s="5"/>
    </row>
    <row r="71" spans="2:18" ht="12.75">
      <c r="B71" s="116"/>
      <c r="C71" s="118"/>
      <c r="D71" s="51" t="s">
        <v>44</v>
      </c>
      <c r="E71" s="2"/>
      <c r="F71" s="2"/>
      <c r="G71" s="2"/>
      <c r="H71" s="2"/>
      <c r="I71" s="2"/>
      <c r="J71" s="2"/>
      <c r="K71" s="2"/>
      <c r="L71" s="2"/>
      <c r="M71" s="59">
        <f>SUM(E71:L71)</f>
        <v>0</v>
      </c>
      <c r="N71" s="58">
        <f>C70*M71</f>
        <v>0</v>
      </c>
      <c r="O71" s="6"/>
      <c r="P71" s="5"/>
      <c r="Q71" s="5"/>
      <c r="R71" s="5"/>
    </row>
    <row r="72" spans="2:18" ht="12.75">
      <c r="B72" s="115"/>
      <c r="C72" s="117"/>
      <c r="D72" s="49" t="s">
        <v>43</v>
      </c>
      <c r="E72" s="14"/>
      <c r="F72" s="14"/>
      <c r="G72" s="14"/>
      <c r="H72" s="14"/>
      <c r="I72" s="14"/>
      <c r="J72" s="14"/>
      <c r="K72" s="14"/>
      <c r="L72" s="14"/>
      <c r="M72" s="54"/>
      <c r="N72" s="54"/>
      <c r="O72" s="6"/>
      <c r="P72" s="5"/>
      <c r="Q72" s="5"/>
      <c r="R72" s="5"/>
    </row>
    <row r="73" spans="2:18" ht="12.75">
      <c r="B73" s="116"/>
      <c r="C73" s="118"/>
      <c r="D73" s="51" t="s">
        <v>44</v>
      </c>
      <c r="E73" s="2"/>
      <c r="F73" s="2"/>
      <c r="G73" s="2"/>
      <c r="H73" s="2"/>
      <c r="I73" s="2"/>
      <c r="J73" s="2"/>
      <c r="K73" s="2"/>
      <c r="L73" s="2"/>
      <c r="M73" s="59">
        <f>SUM(E73:L73)</f>
        <v>0</v>
      </c>
      <c r="N73" s="58">
        <f>C72*M73</f>
        <v>0</v>
      </c>
      <c r="O73" s="6"/>
      <c r="P73" s="5"/>
      <c r="Q73" s="5"/>
      <c r="R73" s="5"/>
    </row>
    <row r="74" spans="2:18" ht="12.75">
      <c r="B74" s="115"/>
      <c r="C74" s="117"/>
      <c r="D74" s="49" t="s">
        <v>43</v>
      </c>
      <c r="E74" s="14"/>
      <c r="F74" s="14"/>
      <c r="G74" s="14"/>
      <c r="H74" s="14"/>
      <c r="I74" s="14"/>
      <c r="J74" s="14"/>
      <c r="K74" s="14"/>
      <c r="L74" s="14"/>
      <c r="M74" s="54"/>
      <c r="N74" s="54"/>
      <c r="O74" s="6"/>
      <c r="P74" s="5"/>
      <c r="Q74" s="5"/>
      <c r="R74" s="5"/>
    </row>
    <row r="75" spans="2:18" ht="12.75">
      <c r="B75" s="116"/>
      <c r="C75" s="118"/>
      <c r="D75" s="51" t="s">
        <v>44</v>
      </c>
      <c r="E75" s="2"/>
      <c r="F75" s="2"/>
      <c r="G75" s="2"/>
      <c r="H75" s="2"/>
      <c r="I75" s="2"/>
      <c r="J75" s="2"/>
      <c r="K75" s="2"/>
      <c r="L75" s="2"/>
      <c r="M75" s="59">
        <f>SUM(E75:L75)</f>
        <v>0</v>
      </c>
      <c r="N75" s="58">
        <f>C74*M75</f>
        <v>0</v>
      </c>
      <c r="O75" s="6"/>
      <c r="P75" s="5"/>
      <c r="Q75" s="5"/>
      <c r="R75" s="5"/>
    </row>
    <row r="76" spans="2:18" ht="12.75">
      <c r="B76" s="115"/>
      <c r="C76" s="117"/>
      <c r="D76" s="49" t="s">
        <v>43</v>
      </c>
      <c r="E76" s="14"/>
      <c r="F76" s="14"/>
      <c r="G76" s="14"/>
      <c r="H76" s="14"/>
      <c r="I76" s="14"/>
      <c r="J76" s="14"/>
      <c r="K76" s="14"/>
      <c r="L76" s="14"/>
      <c r="M76" s="54"/>
      <c r="N76" s="54"/>
      <c r="O76" s="6"/>
      <c r="P76" s="5"/>
      <c r="Q76" s="5"/>
      <c r="R76" s="5"/>
    </row>
    <row r="77" spans="2:18" ht="12.75">
      <c r="B77" s="116"/>
      <c r="C77" s="118"/>
      <c r="D77" s="51" t="s">
        <v>44</v>
      </c>
      <c r="E77" s="2"/>
      <c r="F77" s="2"/>
      <c r="G77" s="2"/>
      <c r="H77" s="2"/>
      <c r="I77" s="2"/>
      <c r="J77" s="2"/>
      <c r="K77" s="2"/>
      <c r="L77" s="2"/>
      <c r="M77" s="59">
        <f>SUM(E77:L77)</f>
        <v>0</v>
      </c>
      <c r="N77" s="58">
        <f>C76*M77</f>
        <v>0</v>
      </c>
      <c r="O77" s="6"/>
      <c r="P77" s="5"/>
      <c r="Q77" s="5"/>
      <c r="R77" s="5"/>
    </row>
    <row r="78" spans="2:18" ht="12.75">
      <c r="B78" s="115"/>
      <c r="C78" s="117"/>
      <c r="D78" s="49" t="s">
        <v>43</v>
      </c>
      <c r="E78" s="14"/>
      <c r="F78" s="14"/>
      <c r="G78" s="14"/>
      <c r="H78" s="14"/>
      <c r="I78" s="14"/>
      <c r="J78" s="14"/>
      <c r="K78" s="14"/>
      <c r="L78" s="14"/>
      <c r="M78" s="54"/>
      <c r="N78" s="54"/>
      <c r="O78" s="6"/>
      <c r="P78" s="5"/>
      <c r="Q78" s="5"/>
      <c r="R78" s="5"/>
    </row>
    <row r="79" spans="2:18" ht="12.75">
      <c r="B79" s="116"/>
      <c r="C79" s="118"/>
      <c r="D79" s="51" t="s">
        <v>44</v>
      </c>
      <c r="E79" s="2"/>
      <c r="F79" s="2"/>
      <c r="G79" s="2"/>
      <c r="H79" s="2"/>
      <c r="I79" s="2"/>
      <c r="J79" s="2"/>
      <c r="K79" s="2"/>
      <c r="L79" s="2"/>
      <c r="M79" s="59">
        <f>SUM(E79:L79)</f>
        <v>0</v>
      </c>
      <c r="N79" s="58">
        <f>C78*M79</f>
        <v>0</v>
      </c>
      <c r="O79" s="6"/>
      <c r="P79" s="5"/>
      <c r="Q79" s="5"/>
      <c r="R79" s="5"/>
    </row>
    <row r="80" spans="2:18" ht="12.75">
      <c r="B80" s="115"/>
      <c r="C80" s="117"/>
      <c r="D80" s="49" t="s">
        <v>43</v>
      </c>
      <c r="E80" s="14"/>
      <c r="F80" s="14"/>
      <c r="G80" s="14"/>
      <c r="H80" s="14"/>
      <c r="I80" s="14"/>
      <c r="J80" s="14"/>
      <c r="K80" s="14"/>
      <c r="L80" s="14"/>
      <c r="M80" s="54"/>
      <c r="N80" s="54"/>
      <c r="O80" s="6"/>
      <c r="P80" s="5"/>
      <c r="Q80" s="5"/>
      <c r="R80" s="5"/>
    </row>
    <row r="81" spans="2:18" ht="12.75">
      <c r="B81" s="116"/>
      <c r="C81" s="118"/>
      <c r="D81" s="51" t="s">
        <v>44</v>
      </c>
      <c r="E81" s="2"/>
      <c r="F81" s="2"/>
      <c r="G81" s="2"/>
      <c r="H81" s="2"/>
      <c r="I81" s="2"/>
      <c r="J81" s="2"/>
      <c r="K81" s="2"/>
      <c r="L81" s="2"/>
      <c r="M81" s="59">
        <f>SUM(E81:L81)</f>
        <v>0</v>
      </c>
      <c r="N81" s="58">
        <f>C80*M81</f>
        <v>0</v>
      </c>
      <c r="O81" s="6"/>
      <c r="P81" s="5"/>
      <c r="Q81" s="5"/>
      <c r="R81" s="5"/>
    </row>
    <row r="82" spans="2:18" ht="12.75">
      <c r="B82" s="115"/>
      <c r="C82" s="117"/>
      <c r="D82" s="49" t="s">
        <v>43</v>
      </c>
      <c r="E82" s="14"/>
      <c r="F82" s="14"/>
      <c r="G82" s="14"/>
      <c r="H82" s="14"/>
      <c r="I82" s="14"/>
      <c r="J82" s="14"/>
      <c r="K82" s="14"/>
      <c r="L82" s="14"/>
      <c r="M82" s="54"/>
      <c r="N82" s="54"/>
      <c r="O82" s="6"/>
      <c r="P82" s="5"/>
      <c r="Q82" s="5"/>
      <c r="R82" s="5"/>
    </row>
    <row r="83" spans="2:18" ht="12.75">
      <c r="B83" s="116"/>
      <c r="C83" s="118"/>
      <c r="D83" s="51" t="s">
        <v>44</v>
      </c>
      <c r="E83" s="2"/>
      <c r="F83" s="2"/>
      <c r="G83" s="2"/>
      <c r="H83" s="2"/>
      <c r="I83" s="2"/>
      <c r="J83" s="2"/>
      <c r="K83" s="2"/>
      <c r="L83" s="2"/>
      <c r="M83" s="59">
        <f>SUM(E83:L83)</f>
        <v>0</v>
      </c>
      <c r="N83" s="58">
        <f>C82*M83</f>
        <v>0</v>
      </c>
      <c r="O83" s="6"/>
      <c r="P83" s="5"/>
      <c r="Q83" s="5"/>
      <c r="R83" s="5"/>
    </row>
    <row r="84" spans="2:18" ht="12.75">
      <c r="B84" s="115"/>
      <c r="C84" s="117"/>
      <c r="D84" s="49" t="s">
        <v>43</v>
      </c>
      <c r="E84" s="14"/>
      <c r="F84" s="14"/>
      <c r="G84" s="14"/>
      <c r="H84" s="14"/>
      <c r="I84" s="14"/>
      <c r="J84" s="14"/>
      <c r="K84" s="14"/>
      <c r="L84" s="14"/>
      <c r="M84" s="54"/>
      <c r="N84" s="54"/>
      <c r="O84" s="6"/>
      <c r="P84" s="5"/>
      <c r="Q84" s="5"/>
      <c r="R84" s="5"/>
    </row>
    <row r="85" spans="2:18" ht="12.75">
      <c r="B85" s="116"/>
      <c r="C85" s="118"/>
      <c r="D85" s="51" t="s">
        <v>44</v>
      </c>
      <c r="E85" s="2"/>
      <c r="F85" s="2"/>
      <c r="G85" s="2"/>
      <c r="H85" s="2"/>
      <c r="I85" s="2"/>
      <c r="J85" s="2"/>
      <c r="K85" s="2"/>
      <c r="L85" s="2"/>
      <c r="M85" s="59">
        <f>SUM(E85:L85)</f>
        <v>0</v>
      </c>
      <c r="N85" s="58">
        <f>C84*M85</f>
        <v>0</v>
      </c>
      <c r="O85" s="6"/>
      <c r="P85" s="5"/>
      <c r="Q85" s="5"/>
      <c r="R85" s="5"/>
    </row>
    <row r="86" spans="2:18" ht="12.75">
      <c r="B86" s="115"/>
      <c r="C86" s="117"/>
      <c r="D86" s="49" t="s">
        <v>43</v>
      </c>
      <c r="E86" s="14"/>
      <c r="F86" s="14"/>
      <c r="G86" s="14"/>
      <c r="H86" s="14"/>
      <c r="I86" s="14"/>
      <c r="J86" s="14"/>
      <c r="K86" s="14"/>
      <c r="L86" s="14"/>
      <c r="M86" s="54"/>
      <c r="N86" s="54"/>
      <c r="O86" s="6"/>
      <c r="P86" s="5"/>
      <c r="Q86" s="5"/>
      <c r="R86" s="5"/>
    </row>
    <row r="87" spans="2:18" ht="12.75">
      <c r="B87" s="116"/>
      <c r="C87" s="118"/>
      <c r="D87" s="51" t="s">
        <v>44</v>
      </c>
      <c r="E87" s="2"/>
      <c r="F87" s="2"/>
      <c r="G87" s="2"/>
      <c r="H87" s="2"/>
      <c r="I87" s="2"/>
      <c r="J87" s="2"/>
      <c r="K87" s="2"/>
      <c r="L87" s="2"/>
      <c r="M87" s="59">
        <f>SUM(E87:L87)</f>
        <v>0</v>
      </c>
      <c r="N87" s="58">
        <f>C86*M87</f>
        <v>0</v>
      </c>
      <c r="O87" s="6"/>
      <c r="P87" s="5"/>
      <c r="Q87" s="5"/>
      <c r="R87" s="5"/>
    </row>
    <row r="88" spans="2:18" ht="12.75">
      <c r="B88" s="115"/>
      <c r="C88" s="117"/>
      <c r="D88" s="49" t="s">
        <v>43</v>
      </c>
      <c r="E88" s="14"/>
      <c r="F88" s="14"/>
      <c r="G88" s="14"/>
      <c r="H88" s="14"/>
      <c r="I88" s="14"/>
      <c r="J88" s="14"/>
      <c r="K88" s="14"/>
      <c r="L88" s="14"/>
      <c r="M88" s="54"/>
      <c r="N88" s="54"/>
      <c r="O88" s="6"/>
      <c r="P88" s="5"/>
      <c r="Q88" s="5"/>
      <c r="R88" s="5"/>
    </row>
    <row r="89" spans="2:18" ht="12.75">
      <c r="B89" s="116"/>
      <c r="C89" s="118"/>
      <c r="D89" s="51" t="s">
        <v>44</v>
      </c>
      <c r="E89" s="2"/>
      <c r="F89" s="2"/>
      <c r="G89" s="2"/>
      <c r="H89" s="2"/>
      <c r="I89" s="2"/>
      <c r="J89" s="2"/>
      <c r="K89" s="2"/>
      <c r="L89" s="2"/>
      <c r="M89" s="59">
        <f>SUM(E89:L89)</f>
        <v>0</v>
      </c>
      <c r="N89" s="58">
        <f>C88*M89</f>
        <v>0</v>
      </c>
      <c r="O89" s="6"/>
      <c r="P89" s="5"/>
      <c r="Q89" s="5"/>
      <c r="R89" s="5"/>
    </row>
    <row r="90" spans="2:18" ht="12.75">
      <c r="B90" s="115"/>
      <c r="C90" s="117"/>
      <c r="D90" s="49" t="s">
        <v>43</v>
      </c>
      <c r="E90" s="14"/>
      <c r="F90" s="14"/>
      <c r="G90" s="14"/>
      <c r="H90" s="14"/>
      <c r="I90" s="14"/>
      <c r="J90" s="14"/>
      <c r="K90" s="14"/>
      <c r="L90" s="14"/>
      <c r="M90" s="54"/>
      <c r="N90" s="54"/>
      <c r="O90" s="6"/>
      <c r="P90" s="5"/>
      <c r="Q90" s="5"/>
      <c r="R90" s="5"/>
    </row>
    <row r="91" spans="2:18" ht="12.75">
      <c r="B91" s="116"/>
      <c r="C91" s="118"/>
      <c r="D91" s="51" t="s">
        <v>44</v>
      </c>
      <c r="E91" s="2"/>
      <c r="F91" s="2"/>
      <c r="G91" s="2"/>
      <c r="H91" s="2"/>
      <c r="I91" s="2"/>
      <c r="J91" s="2"/>
      <c r="K91" s="2"/>
      <c r="L91" s="2"/>
      <c r="M91" s="59">
        <f>SUM(E91:L91)</f>
        <v>0</v>
      </c>
      <c r="N91" s="58">
        <f>C90*M91</f>
        <v>0</v>
      </c>
      <c r="O91" s="6"/>
      <c r="P91" s="5"/>
      <c r="Q91" s="5"/>
      <c r="R91" s="5"/>
    </row>
    <row r="92" spans="2:18" ht="12.75">
      <c r="B92" s="115"/>
      <c r="C92" s="117"/>
      <c r="D92" s="49" t="s">
        <v>43</v>
      </c>
      <c r="E92" s="14"/>
      <c r="F92" s="14"/>
      <c r="G92" s="14"/>
      <c r="H92" s="14"/>
      <c r="I92" s="14"/>
      <c r="J92" s="14"/>
      <c r="K92" s="14"/>
      <c r="L92" s="14"/>
      <c r="M92" s="54"/>
      <c r="N92" s="54"/>
      <c r="O92" s="6"/>
      <c r="P92" s="5"/>
      <c r="Q92" s="5"/>
      <c r="R92" s="5"/>
    </row>
    <row r="93" spans="2:18" ht="12.75">
      <c r="B93" s="116"/>
      <c r="C93" s="118"/>
      <c r="D93" s="51" t="s">
        <v>44</v>
      </c>
      <c r="E93" s="2"/>
      <c r="F93" s="2"/>
      <c r="G93" s="2"/>
      <c r="H93" s="2"/>
      <c r="I93" s="2"/>
      <c r="J93" s="2"/>
      <c r="K93" s="2"/>
      <c r="L93" s="2"/>
      <c r="M93" s="59">
        <f>SUM(E93:L93)</f>
        <v>0</v>
      </c>
      <c r="N93" s="58">
        <f>C92*M93</f>
        <v>0</v>
      </c>
      <c r="O93" s="6"/>
      <c r="P93" s="5"/>
      <c r="Q93" s="5"/>
      <c r="R93" s="5"/>
    </row>
    <row r="94" spans="2:18" ht="12.75">
      <c r="B94" s="115"/>
      <c r="C94" s="117"/>
      <c r="D94" s="49" t="s">
        <v>43</v>
      </c>
      <c r="E94" s="14"/>
      <c r="F94" s="14"/>
      <c r="G94" s="14"/>
      <c r="H94" s="14"/>
      <c r="I94" s="14"/>
      <c r="J94" s="14"/>
      <c r="K94" s="14"/>
      <c r="L94" s="14"/>
      <c r="M94" s="54"/>
      <c r="N94" s="54"/>
      <c r="O94" s="6"/>
      <c r="P94" s="5"/>
      <c r="Q94" s="5"/>
      <c r="R94" s="5"/>
    </row>
    <row r="95" spans="2:18" ht="12.75">
      <c r="B95" s="116"/>
      <c r="C95" s="118"/>
      <c r="D95" s="51" t="s">
        <v>44</v>
      </c>
      <c r="E95" s="2"/>
      <c r="F95" s="2"/>
      <c r="G95" s="2"/>
      <c r="H95" s="2"/>
      <c r="I95" s="2"/>
      <c r="J95" s="2"/>
      <c r="K95" s="2"/>
      <c r="L95" s="2"/>
      <c r="M95" s="59">
        <f>SUM(E95:L95)</f>
        <v>0</v>
      </c>
      <c r="N95" s="58">
        <f>C94*M95</f>
        <v>0</v>
      </c>
      <c r="O95" s="6"/>
      <c r="P95" s="5"/>
      <c r="Q95" s="5"/>
      <c r="R95" s="5"/>
    </row>
    <row r="96" spans="2:18" ht="12.75">
      <c r="B96" s="115"/>
      <c r="C96" s="117"/>
      <c r="D96" s="49" t="s">
        <v>43</v>
      </c>
      <c r="E96" s="14"/>
      <c r="F96" s="14"/>
      <c r="G96" s="14"/>
      <c r="H96" s="14"/>
      <c r="I96" s="14"/>
      <c r="J96" s="14"/>
      <c r="K96" s="14"/>
      <c r="L96" s="14"/>
      <c r="M96" s="54"/>
      <c r="N96" s="54"/>
      <c r="O96" s="6"/>
      <c r="P96" s="5"/>
      <c r="Q96" s="5"/>
      <c r="R96" s="5"/>
    </row>
    <row r="97" spans="2:18" ht="12.75">
      <c r="B97" s="116"/>
      <c r="C97" s="118"/>
      <c r="D97" s="51" t="s">
        <v>44</v>
      </c>
      <c r="E97" s="2"/>
      <c r="F97" s="2"/>
      <c r="G97" s="2"/>
      <c r="H97" s="2"/>
      <c r="I97" s="2"/>
      <c r="J97" s="2"/>
      <c r="K97" s="2"/>
      <c r="L97" s="2"/>
      <c r="M97" s="59">
        <f>SUM(E97:L97)</f>
        <v>0</v>
      </c>
      <c r="N97" s="58">
        <f>C96*M97</f>
        <v>0</v>
      </c>
      <c r="O97" s="6"/>
      <c r="P97" s="5"/>
      <c r="Q97" s="5"/>
      <c r="R97" s="5"/>
    </row>
    <row r="98" spans="2:18" ht="12.75">
      <c r="B98" s="115"/>
      <c r="C98" s="117"/>
      <c r="D98" s="49" t="s">
        <v>43</v>
      </c>
      <c r="E98" s="14"/>
      <c r="F98" s="14"/>
      <c r="G98" s="14"/>
      <c r="H98" s="14"/>
      <c r="I98" s="14"/>
      <c r="J98" s="14"/>
      <c r="K98" s="14"/>
      <c r="L98" s="14"/>
      <c r="M98" s="54"/>
      <c r="N98" s="54"/>
      <c r="O98" s="6"/>
      <c r="P98" s="5"/>
      <c r="Q98" s="5"/>
      <c r="R98" s="5"/>
    </row>
    <row r="99" spans="2:18" ht="12.75">
      <c r="B99" s="116"/>
      <c r="C99" s="118"/>
      <c r="D99" s="51" t="s">
        <v>44</v>
      </c>
      <c r="E99" s="2"/>
      <c r="F99" s="2"/>
      <c r="G99" s="2"/>
      <c r="H99" s="2"/>
      <c r="I99" s="2"/>
      <c r="J99" s="2"/>
      <c r="K99" s="2"/>
      <c r="L99" s="2"/>
      <c r="M99" s="59">
        <f>SUM(E99:L99)</f>
        <v>0</v>
      </c>
      <c r="N99" s="58">
        <f>C98*M99</f>
        <v>0</v>
      </c>
      <c r="O99" s="6"/>
      <c r="P99" s="5"/>
      <c r="Q99" s="5"/>
      <c r="R99" s="5"/>
    </row>
    <row r="100" spans="2:18" ht="19.5" customHeight="1">
      <c r="B100" s="102" t="s">
        <v>25</v>
      </c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56">
        <f>SUM(M60:M99)</f>
        <v>67.56</v>
      </c>
      <c r="N100" s="55">
        <f>SUM(N60:N99)</f>
        <v>222.1947</v>
      </c>
      <c r="O100" s="6"/>
      <c r="P100" s="5"/>
      <c r="Q100" s="5"/>
      <c r="R100" s="5"/>
    </row>
    <row r="101" spans="2:18" ht="19.5" customHeight="1">
      <c r="B101" s="102" t="s">
        <v>45</v>
      </c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13">
        <f>N100/M100</f>
        <v>3.2888499111900535</v>
      </c>
      <c r="N101" s="114"/>
      <c r="O101" s="6"/>
      <c r="P101" s="5"/>
      <c r="Q101" s="5"/>
      <c r="R101" s="5"/>
    </row>
    <row r="102" spans="2:18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5"/>
      <c r="P102" s="5"/>
      <c r="Q102" s="5"/>
      <c r="R102" s="5"/>
    </row>
    <row r="103" spans="2:18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2:18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2:18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2:18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2:18" ht="12.75">
      <c r="B107" t="s">
        <v>49</v>
      </c>
      <c r="O107" s="5"/>
      <c r="P107" s="5"/>
      <c r="Q107" s="5"/>
      <c r="R107" s="5"/>
    </row>
    <row r="108" spans="2:18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2:18" ht="26.25" customHeight="1">
      <c r="B109" s="48" t="s">
        <v>38</v>
      </c>
      <c r="C109" s="53" t="s">
        <v>166</v>
      </c>
      <c r="D109" s="49"/>
      <c r="E109" s="104" t="s">
        <v>40</v>
      </c>
      <c r="F109" s="104"/>
      <c r="G109" s="104"/>
      <c r="H109" s="104"/>
      <c r="I109" s="104"/>
      <c r="J109" s="104"/>
      <c r="K109" s="104"/>
      <c r="L109" s="104"/>
      <c r="M109" s="49" t="s">
        <v>41</v>
      </c>
      <c r="N109" s="49" t="s">
        <v>42</v>
      </c>
      <c r="O109" s="6"/>
      <c r="P109" s="5"/>
      <c r="Q109" s="5"/>
      <c r="R109" s="5"/>
    </row>
    <row r="110" spans="2:18" ht="12.75">
      <c r="B110" s="115" t="s">
        <v>163</v>
      </c>
      <c r="C110" s="117">
        <v>0</v>
      </c>
      <c r="D110" s="49" t="s">
        <v>43</v>
      </c>
      <c r="E110" s="14">
        <v>4</v>
      </c>
      <c r="F110" s="14">
        <v>47</v>
      </c>
      <c r="G110" s="14">
        <v>13</v>
      </c>
      <c r="H110" s="14">
        <v>14</v>
      </c>
      <c r="I110" s="14">
        <v>3</v>
      </c>
      <c r="J110" s="14">
        <v>2</v>
      </c>
      <c r="K110" s="14">
        <v>43</v>
      </c>
      <c r="L110" s="14">
        <v>15</v>
      </c>
      <c r="M110" s="54"/>
      <c r="N110" s="54"/>
      <c r="O110" s="6"/>
      <c r="P110" s="5"/>
      <c r="Q110" s="5"/>
      <c r="R110" s="5"/>
    </row>
    <row r="111" spans="2:18" ht="12.75">
      <c r="B111" s="116"/>
      <c r="C111" s="118"/>
      <c r="D111" s="51" t="s">
        <v>44</v>
      </c>
      <c r="E111" s="2">
        <v>3.79</v>
      </c>
      <c r="F111" s="2">
        <v>3.79</v>
      </c>
      <c r="G111" s="2">
        <v>2.17</v>
      </c>
      <c r="H111" s="2">
        <v>2.17</v>
      </c>
      <c r="I111" s="2">
        <v>3.79</v>
      </c>
      <c r="J111" s="2">
        <v>3.79</v>
      </c>
      <c r="K111" s="2">
        <v>1.09</v>
      </c>
      <c r="L111" s="2">
        <v>2.17</v>
      </c>
      <c r="M111" s="59">
        <f>SUM(E111:L111)</f>
        <v>22.759999999999998</v>
      </c>
      <c r="N111" s="58">
        <f>C110*M111</f>
        <v>0</v>
      </c>
      <c r="O111" s="6"/>
      <c r="P111" s="5"/>
      <c r="Q111" s="5"/>
      <c r="R111" s="5"/>
    </row>
    <row r="112" spans="2:18" ht="12.75">
      <c r="B112" s="115" t="s">
        <v>163</v>
      </c>
      <c r="C112" s="117">
        <v>0</v>
      </c>
      <c r="D112" s="49" t="s">
        <v>43</v>
      </c>
      <c r="E112" s="14">
        <v>1</v>
      </c>
      <c r="F112" s="14"/>
      <c r="G112" s="14"/>
      <c r="H112" s="14"/>
      <c r="I112" s="14"/>
      <c r="J112" s="14"/>
      <c r="K112" s="14"/>
      <c r="L112" s="14"/>
      <c r="M112" s="54"/>
      <c r="N112" s="54"/>
      <c r="O112" s="6"/>
      <c r="P112" s="5"/>
      <c r="Q112" s="5"/>
      <c r="R112" s="5"/>
    </row>
    <row r="113" spans="2:18" ht="12.75">
      <c r="B113" s="116"/>
      <c r="C113" s="118"/>
      <c r="D113" s="51" t="s">
        <v>44</v>
      </c>
      <c r="E113" s="2">
        <v>3.79</v>
      </c>
      <c r="F113" s="2"/>
      <c r="G113" s="2"/>
      <c r="H113" s="2"/>
      <c r="I113" s="2"/>
      <c r="J113" s="2"/>
      <c r="K113" s="2"/>
      <c r="L113" s="2"/>
      <c r="M113" s="59">
        <f>SUM(E113:L113)</f>
        <v>3.79</v>
      </c>
      <c r="N113" s="58">
        <f>C112*M113</f>
        <v>0</v>
      </c>
      <c r="O113" s="6"/>
      <c r="P113" s="5"/>
      <c r="Q113" s="5"/>
      <c r="R113" s="5"/>
    </row>
    <row r="114" spans="2:18" ht="12.75">
      <c r="B114" s="115" t="s">
        <v>164</v>
      </c>
      <c r="C114" s="117">
        <v>2.73</v>
      </c>
      <c r="D114" s="49" t="s">
        <v>43</v>
      </c>
      <c r="E114" s="14">
        <v>42</v>
      </c>
      <c r="F114" s="14">
        <v>11</v>
      </c>
      <c r="G114" s="14">
        <v>16</v>
      </c>
      <c r="H114" s="14">
        <v>17</v>
      </c>
      <c r="I114" s="14">
        <v>12</v>
      </c>
      <c r="J114" s="14"/>
      <c r="K114" s="14"/>
      <c r="L114" s="14"/>
      <c r="M114" s="54"/>
      <c r="N114" s="54"/>
      <c r="O114" s="6"/>
      <c r="P114" s="5"/>
      <c r="Q114" s="5"/>
      <c r="R114" s="5"/>
    </row>
    <row r="115" spans="2:18" ht="12.75">
      <c r="B115" s="116"/>
      <c r="C115" s="118"/>
      <c r="D115" s="51" t="s">
        <v>44</v>
      </c>
      <c r="E115" s="2">
        <v>0.27</v>
      </c>
      <c r="F115" s="2">
        <v>3.45</v>
      </c>
      <c r="G115" s="2">
        <v>2.17</v>
      </c>
      <c r="H115" s="2">
        <v>2.17</v>
      </c>
      <c r="I115" s="2">
        <v>3.79</v>
      </c>
      <c r="J115" s="2"/>
      <c r="K115" s="2"/>
      <c r="L115" s="2"/>
      <c r="M115" s="59">
        <f>SUM(E115:L115)</f>
        <v>11.850000000000001</v>
      </c>
      <c r="N115" s="58">
        <f>C114*M115</f>
        <v>32.350500000000004</v>
      </c>
      <c r="O115" s="6"/>
      <c r="P115" s="5"/>
      <c r="Q115" s="5"/>
      <c r="R115" s="5"/>
    </row>
    <row r="116" spans="2:18" ht="12.75">
      <c r="B116" s="115" t="s">
        <v>165</v>
      </c>
      <c r="C116" s="117">
        <v>4.55</v>
      </c>
      <c r="D116" s="49" t="s">
        <v>43</v>
      </c>
      <c r="E116" s="14">
        <v>20</v>
      </c>
      <c r="F116" s="14"/>
      <c r="G116" s="14"/>
      <c r="H116" s="14"/>
      <c r="I116" s="14"/>
      <c r="J116" s="14"/>
      <c r="K116" s="14"/>
      <c r="L116" s="14"/>
      <c r="M116" s="54"/>
      <c r="N116" s="54"/>
      <c r="O116" s="6"/>
      <c r="P116" s="5"/>
      <c r="Q116" s="5"/>
      <c r="R116" s="5"/>
    </row>
    <row r="117" spans="2:18" ht="12.75">
      <c r="B117" s="116"/>
      <c r="C117" s="118"/>
      <c r="D117" s="51" t="s">
        <v>44</v>
      </c>
      <c r="E117" s="2">
        <v>2.17</v>
      </c>
      <c r="F117" s="2"/>
      <c r="G117" s="2"/>
      <c r="H117" s="2"/>
      <c r="I117" s="2"/>
      <c r="J117" s="2"/>
      <c r="K117" s="2"/>
      <c r="L117" s="2"/>
      <c r="M117" s="59">
        <f>SUM(E117:L117)</f>
        <v>2.17</v>
      </c>
      <c r="N117" s="58">
        <f>C116*M117</f>
        <v>9.8735</v>
      </c>
      <c r="O117" s="6"/>
      <c r="P117" s="5"/>
      <c r="Q117" s="5"/>
      <c r="R117" s="5"/>
    </row>
    <row r="118" spans="2:18" ht="12.75">
      <c r="B118" s="115" t="s">
        <v>158</v>
      </c>
      <c r="C118" s="117">
        <v>7.28</v>
      </c>
      <c r="D118" s="49" t="s">
        <v>43</v>
      </c>
      <c r="E118" s="14">
        <v>31</v>
      </c>
      <c r="F118" s="14">
        <v>32</v>
      </c>
      <c r="G118" s="14">
        <v>33</v>
      </c>
      <c r="H118" s="14">
        <v>34</v>
      </c>
      <c r="I118" s="14"/>
      <c r="J118" s="14"/>
      <c r="K118" s="14"/>
      <c r="L118" s="14"/>
      <c r="M118" s="54"/>
      <c r="N118" s="54"/>
      <c r="O118" s="6"/>
      <c r="P118" s="5"/>
      <c r="Q118" s="5"/>
      <c r="R118" s="5"/>
    </row>
    <row r="119" spans="2:18" ht="12.75">
      <c r="B119" s="116"/>
      <c r="C119" s="118"/>
      <c r="D119" s="51" t="s">
        <v>44</v>
      </c>
      <c r="E119" s="2">
        <v>2.1</v>
      </c>
      <c r="F119" s="2">
        <v>6.92</v>
      </c>
      <c r="G119" s="2">
        <v>6.92</v>
      </c>
      <c r="H119" s="2">
        <v>2.18</v>
      </c>
      <c r="I119" s="2"/>
      <c r="J119" s="2"/>
      <c r="K119" s="2"/>
      <c r="L119" s="2"/>
      <c r="M119" s="59">
        <f>SUM(E119:L119)</f>
        <v>18.12</v>
      </c>
      <c r="N119" s="58">
        <f>C118*M119</f>
        <v>131.9136</v>
      </c>
      <c r="O119" s="6"/>
      <c r="P119" s="5"/>
      <c r="Q119" s="5"/>
      <c r="R119" s="5"/>
    </row>
    <row r="120" spans="2:18" ht="12.75">
      <c r="B120" s="115" t="s">
        <v>159</v>
      </c>
      <c r="C120" s="117">
        <v>11.83</v>
      </c>
      <c r="D120" s="49" t="s">
        <v>43</v>
      </c>
      <c r="E120" s="14">
        <v>24</v>
      </c>
      <c r="F120" s="14">
        <v>25</v>
      </c>
      <c r="G120" s="14">
        <v>46</v>
      </c>
      <c r="H120" s="14">
        <v>26</v>
      </c>
      <c r="I120" s="14">
        <v>45</v>
      </c>
      <c r="J120" s="14">
        <v>27</v>
      </c>
      <c r="K120" s="14"/>
      <c r="L120" s="14"/>
      <c r="M120" s="54"/>
      <c r="N120" s="54"/>
      <c r="O120" s="6"/>
      <c r="P120" s="5"/>
      <c r="Q120" s="5"/>
      <c r="R120" s="5"/>
    </row>
    <row r="121" spans="2:18" ht="12.75">
      <c r="B121" s="116"/>
      <c r="C121" s="118"/>
      <c r="D121" s="51" t="s">
        <v>44</v>
      </c>
      <c r="E121" s="2">
        <v>3.37</v>
      </c>
      <c r="F121" s="2">
        <v>3.37</v>
      </c>
      <c r="G121" s="2">
        <v>1.09</v>
      </c>
      <c r="H121" s="2">
        <v>3.37</v>
      </c>
      <c r="I121" s="2">
        <v>0.55</v>
      </c>
      <c r="J121" s="2">
        <v>3.37</v>
      </c>
      <c r="K121" s="2"/>
      <c r="L121" s="2"/>
      <c r="M121" s="59">
        <f>SUM(E121:L121)</f>
        <v>15.120000000000001</v>
      </c>
      <c r="N121" s="58">
        <f>C120*M121</f>
        <v>178.86960000000002</v>
      </c>
      <c r="O121" s="6"/>
      <c r="P121" s="5"/>
      <c r="Q121" s="5"/>
      <c r="R121" s="5"/>
    </row>
    <row r="122" spans="2:18" ht="12.75">
      <c r="B122" s="115"/>
      <c r="C122" s="117"/>
      <c r="D122" s="49" t="s">
        <v>43</v>
      </c>
      <c r="E122" s="14"/>
      <c r="F122" s="14"/>
      <c r="G122" s="14"/>
      <c r="H122" s="14"/>
      <c r="I122" s="14"/>
      <c r="J122" s="14"/>
      <c r="K122" s="14"/>
      <c r="L122" s="14"/>
      <c r="M122" s="54"/>
      <c r="N122" s="54"/>
      <c r="O122" s="6"/>
      <c r="P122" s="5"/>
      <c r="Q122" s="5"/>
      <c r="R122" s="5"/>
    </row>
    <row r="123" spans="2:18" ht="12.75">
      <c r="B123" s="116"/>
      <c r="C123" s="118"/>
      <c r="D123" s="51" t="s">
        <v>44</v>
      </c>
      <c r="E123" s="2"/>
      <c r="F123" s="2"/>
      <c r="G123" s="2"/>
      <c r="H123" s="2"/>
      <c r="I123" s="2"/>
      <c r="J123" s="2"/>
      <c r="K123" s="2"/>
      <c r="L123" s="2"/>
      <c r="M123" s="59">
        <f>SUM(E123:L123)</f>
        <v>0</v>
      </c>
      <c r="N123" s="58">
        <f>C122*M123</f>
        <v>0</v>
      </c>
      <c r="O123" s="6"/>
      <c r="P123" s="5"/>
      <c r="Q123" s="5"/>
      <c r="R123" s="5"/>
    </row>
    <row r="124" spans="2:18" ht="12.75">
      <c r="B124" s="115"/>
      <c r="C124" s="117"/>
      <c r="D124" s="49" t="s">
        <v>43</v>
      </c>
      <c r="E124" s="14"/>
      <c r="F124" s="14"/>
      <c r="G124" s="14"/>
      <c r="H124" s="14"/>
      <c r="I124" s="14"/>
      <c r="J124" s="14"/>
      <c r="K124" s="14"/>
      <c r="L124" s="14"/>
      <c r="M124" s="54"/>
      <c r="N124" s="54"/>
      <c r="O124" s="6"/>
      <c r="P124" s="5"/>
      <c r="Q124" s="5"/>
      <c r="R124" s="5"/>
    </row>
    <row r="125" spans="2:18" ht="12.75">
      <c r="B125" s="116"/>
      <c r="C125" s="118"/>
      <c r="D125" s="51" t="s">
        <v>44</v>
      </c>
      <c r="E125" s="2"/>
      <c r="F125" s="2"/>
      <c r="G125" s="2"/>
      <c r="H125" s="2"/>
      <c r="I125" s="2"/>
      <c r="J125" s="2"/>
      <c r="K125" s="2"/>
      <c r="L125" s="2"/>
      <c r="M125" s="59">
        <f>SUM(E125:L125)</f>
        <v>0</v>
      </c>
      <c r="N125" s="58">
        <f>C124*M125</f>
        <v>0</v>
      </c>
      <c r="O125" s="6"/>
      <c r="P125" s="5"/>
      <c r="Q125" s="5"/>
      <c r="R125" s="5"/>
    </row>
    <row r="126" spans="2:18" ht="12.75">
      <c r="B126" s="115"/>
      <c r="C126" s="117"/>
      <c r="D126" s="49" t="s">
        <v>43</v>
      </c>
      <c r="E126" s="14"/>
      <c r="F126" s="14"/>
      <c r="G126" s="14"/>
      <c r="H126" s="14"/>
      <c r="I126" s="14"/>
      <c r="J126" s="14"/>
      <c r="K126" s="14"/>
      <c r="L126" s="14"/>
      <c r="M126" s="54"/>
      <c r="N126" s="54"/>
      <c r="O126" s="6"/>
      <c r="P126" s="5"/>
      <c r="Q126" s="5"/>
      <c r="R126" s="5"/>
    </row>
    <row r="127" spans="2:18" ht="12.75">
      <c r="B127" s="116"/>
      <c r="C127" s="118"/>
      <c r="D127" s="51" t="s">
        <v>44</v>
      </c>
      <c r="E127" s="2"/>
      <c r="F127" s="2"/>
      <c r="G127" s="2"/>
      <c r="H127" s="2"/>
      <c r="I127" s="2"/>
      <c r="J127" s="2"/>
      <c r="K127" s="2"/>
      <c r="L127" s="2"/>
      <c r="M127" s="59">
        <f>SUM(E127:L127)</f>
        <v>0</v>
      </c>
      <c r="N127" s="58">
        <f>C126*M127</f>
        <v>0</v>
      </c>
      <c r="O127" s="6"/>
      <c r="P127" s="5"/>
      <c r="Q127" s="5"/>
      <c r="R127" s="5"/>
    </row>
    <row r="128" spans="2:18" ht="12.75">
      <c r="B128" s="115"/>
      <c r="C128" s="117"/>
      <c r="D128" s="49" t="s">
        <v>43</v>
      </c>
      <c r="E128" s="14"/>
      <c r="F128" s="14"/>
      <c r="G128" s="14"/>
      <c r="H128" s="14"/>
      <c r="I128" s="14"/>
      <c r="J128" s="14"/>
      <c r="K128" s="14"/>
      <c r="L128" s="14"/>
      <c r="M128" s="54"/>
      <c r="N128" s="54"/>
      <c r="O128" s="6"/>
      <c r="P128" s="5"/>
      <c r="Q128" s="5"/>
      <c r="R128" s="5"/>
    </row>
    <row r="129" spans="2:18" ht="12.75">
      <c r="B129" s="116"/>
      <c r="C129" s="118"/>
      <c r="D129" s="51" t="s">
        <v>44</v>
      </c>
      <c r="E129" s="2"/>
      <c r="F129" s="2"/>
      <c r="G129" s="2"/>
      <c r="H129" s="2"/>
      <c r="I129" s="2"/>
      <c r="J129" s="2"/>
      <c r="K129" s="2"/>
      <c r="L129" s="2"/>
      <c r="M129" s="59">
        <f>SUM(E129:L129)</f>
        <v>0</v>
      </c>
      <c r="N129" s="58">
        <f>C128*M129</f>
        <v>0</v>
      </c>
      <c r="O129" s="6"/>
      <c r="P129" s="5"/>
      <c r="Q129" s="5"/>
      <c r="R129" s="5"/>
    </row>
    <row r="130" spans="2:18" ht="12.75">
      <c r="B130" s="115"/>
      <c r="C130" s="117"/>
      <c r="D130" s="49" t="s">
        <v>43</v>
      </c>
      <c r="E130" s="14"/>
      <c r="F130" s="14"/>
      <c r="G130" s="14"/>
      <c r="H130" s="14"/>
      <c r="I130" s="14"/>
      <c r="J130" s="14"/>
      <c r="K130" s="14"/>
      <c r="L130" s="14"/>
      <c r="M130" s="54"/>
      <c r="N130" s="54"/>
      <c r="O130" s="6"/>
      <c r="P130" s="5"/>
      <c r="Q130" s="5"/>
      <c r="R130" s="5"/>
    </row>
    <row r="131" spans="2:18" ht="12.75">
      <c r="B131" s="116"/>
      <c r="C131" s="118"/>
      <c r="D131" s="51" t="s">
        <v>44</v>
      </c>
      <c r="E131" s="2"/>
      <c r="F131" s="2"/>
      <c r="G131" s="2"/>
      <c r="H131" s="2"/>
      <c r="I131" s="2"/>
      <c r="J131" s="2"/>
      <c r="K131" s="2"/>
      <c r="L131" s="2"/>
      <c r="M131" s="59">
        <f>SUM(E131:L131)</f>
        <v>0</v>
      </c>
      <c r="N131" s="58">
        <f>C130*M131</f>
        <v>0</v>
      </c>
      <c r="O131" s="6"/>
      <c r="P131" s="5"/>
      <c r="Q131" s="5"/>
      <c r="R131" s="5"/>
    </row>
    <row r="132" spans="2:18" ht="12.75">
      <c r="B132" s="115"/>
      <c r="C132" s="117"/>
      <c r="D132" s="49" t="s">
        <v>43</v>
      </c>
      <c r="E132" s="14"/>
      <c r="F132" s="14"/>
      <c r="G132" s="14"/>
      <c r="H132" s="14"/>
      <c r="I132" s="14"/>
      <c r="J132" s="14"/>
      <c r="K132" s="14"/>
      <c r="L132" s="14"/>
      <c r="M132" s="54"/>
      <c r="N132" s="54"/>
      <c r="O132" s="6"/>
      <c r="P132" s="5"/>
      <c r="Q132" s="5"/>
      <c r="R132" s="5"/>
    </row>
    <row r="133" spans="2:18" ht="12.75">
      <c r="B133" s="116"/>
      <c r="C133" s="118"/>
      <c r="D133" s="51" t="s">
        <v>44</v>
      </c>
      <c r="E133" s="2"/>
      <c r="F133" s="2"/>
      <c r="G133" s="2"/>
      <c r="H133" s="2"/>
      <c r="I133" s="2"/>
      <c r="J133" s="2"/>
      <c r="K133" s="2"/>
      <c r="L133" s="2"/>
      <c r="M133" s="59">
        <f>SUM(E133:L133)</f>
        <v>0</v>
      </c>
      <c r="N133" s="58">
        <f>C132*M133</f>
        <v>0</v>
      </c>
      <c r="O133" s="6"/>
      <c r="P133" s="5"/>
      <c r="Q133" s="5"/>
      <c r="R133" s="5"/>
    </row>
    <row r="134" spans="2:18" ht="12.75">
      <c r="B134" s="115"/>
      <c r="C134" s="117"/>
      <c r="D134" s="49" t="s">
        <v>43</v>
      </c>
      <c r="E134" s="14"/>
      <c r="F134" s="14"/>
      <c r="G134" s="14"/>
      <c r="H134" s="14"/>
      <c r="I134" s="14"/>
      <c r="J134" s="14"/>
      <c r="K134" s="14"/>
      <c r="L134" s="14"/>
      <c r="M134" s="54"/>
      <c r="N134" s="54"/>
      <c r="O134" s="6"/>
      <c r="P134" s="5"/>
      <c r="Q134" s="5"/>
      <c r="R134" s="5"/>
    </row>
    <row r="135" spans="2:18" ht="12.75">
      <c r="B135" s="116"/>
      <c r="C135" s="118"/>
      <c r="D135" s="51" t="s">
        <v>44</v>
      </c>
      <c r="E135" s="2"/>
      <c r="F135" s="2"/>
      <c r="G135" s="2"/>
      <c r="H135" s="2"/>
      <c r="I135" s="2"/>
      <c r="J135" s="2"/>
      <c r="K135" s="2"/>
      <c r="L135" s="2"/>
      <c r="M135" s="59">
        <f>SUM(E135:L135)</f>
        <v>0</v>
      </c>
      <c r="N135" s="58">
        <f>C134*M135</f>
        <v>0</v>
      </c>
      <c r="O135" s="6"/>
      <c r="P135" s="5"/>
      <c r="Q135" s="5"/>
      <c r="R135" s="5"/>
    </row>
    <row r="136" spans="2:18" ht="12.75">
      <c r="B136" s="115"/>
      <c r="C136" s="117"/>
      <c r="D136" s="49" t="s">
        <v>43</v>
      </c>
      <c r="E136" s="14"/>
      <c r="F136" s="14"/>
      <c r="G136" s="14"/>
      <c r="H136" s="14"/>
      <c r="I136" s="14"/>
      <c r="J136" s="14"/>
      <c r="K136" s="14"/>
      <c r="L136" s="14"/>
      <c r="M136" s="54"/>
      <c r="N136" s="54"/>
      <c r="O136" s="6"/>
      <c r="P136" s="5"/>
      <c r="Q136" s="5"/>
      <c r="R136" s="5"/>
    </row>
    <row r="137" spans="2:18" ht="12.75">
      <c r="B137" s="116"/>
      <c r="C137" s="118"/>
      <c r="D137" s="51" t="s">
        <v>44</v>
      </c>
      <c r="E137" s="2"/>
      <c r="F137" s="2"/>
      <c r="G137" s="2"/>
      <c r="H137" s="2"/>
      <c r="I137" s="2"/>
      <c r="J137" s="2"/>
      <c r="K137" s="2"/>
      <c r="L137" s="2"/>
      <c r="M137" s="59">
        <f>SUM(E137:L137)</f>
        <v>0</v>
      </c>
      <c r="N137" s="58">
        <f>C136*M137</f>
        <v>0</v>
      </c>
      <c r="O137" s="6"/>
      <c r="P137" s="5"/>
      <c r="Q137" s="5"/>
      <c r="R137" s="5"/>
    </row>
    <row r="138" spans="2:18" ht="12.75">
      <c r="B138" s="115"/>
      <c r="C138" s="117"/>
      <c r="D138" s="49" t="s">
        <v>43</v>
      </c>
      <c r="E138" s="14"/>
      <c r="F138" s="14"/>
      <c r="G138" s="14"/>
      <c r="H138" s="14"/>
      <c r="I138" s="14"/>
      <c r="J138" s="14"/>
      <c r="K138" s="14"/>
      <c r="L138" s="14"/>
      <c r="M138" s="54"/>
      <c r="N138" s="54"/>
      <c r="O138" s="6"/>
      <c r="P138" s="5"/>
      <c r="Q138" s="5"/>
      <c r="R138" s="5"/>
    </row>
    <row r="139" spans="2:18" ht="12.75">
      <c r="B139" s="116"/>
      <c r="C139" s="118"/>
      <c r="D139" s="51" t="s">
        <v>44</v>
      </c>
      <c r="E139" s="2"/>
      <c r="F139" s="2"/>
      <c r="G139" s="2"/>
      <c r="H139" s="2"/>
      <c r="I139" s="2"/>
      <c r="J139" s="2"/>
      <c r="K139" s="2"/>
      <c r="L139" s="2"/>
      <c r="M139" s="59">
        <f>SUM(E139:L139)</f>
        <v>0</v>
      </c>
      <c r="N139" s="58">
        <f>C138*M139</f>
        <v>0</v>
      </c>
      <c r="O139" s="6"/>
      <c r="P139" s="5"/>
      <c r="Q139" s="5"/>
      <c r="R139" s="5"/>
    </row>
    <row r="140" spans="2:18" ht="12.75">
      <c r="B140" s="115"/>
      <c r="C140" s="117"/>
      <c r="D140" s="49" t="s">
        <v>43</v>
      </c>
      <c r="E140" s="14"/>
      <c r="F140" s="14"/>
      <c r="G140" s="14"/>
      <c r="H140" s="14"/>
      <c r="I140" s="14"/>
      <c r="J140" s="14"/>
      <c r="K140" s="14"/>
      <c r="L140" s="14"/>
      <c r="M140" s="54"/>
      <c r="N140" s="54"/>
      <c r="O140" s="6"/>
      <c r="P140" s="5"/>
      <c r="Q140" s="5"/>
      <c r="R140" s="5"/>
    </row>
    <row r="141" spans="2:18" ht="12.75">
      <c r="B141" s="116"/>
      <c r="C141" s="118"/>
      <c r="D141" s="51" t="s">
        <v>44</v>
      </c>
      <c r="E141" s="2"/>
      <c r="F141" s="2"/>
      <c r="G141" s="2"/>
      <c r="H141" s="2"/>
      <c r="I141" s="2"/>
      <c r="J141" s="2"/>
      <c r="K141" s="2"/>
      <c r="L141" s="2"/>
      <c r="M141" s="59">
        <f>SUM(E141:L141)</f>
        <v>0</v>
      </c>
      <c r="N141" s="58">
        <f>C140*M141</f>
        <v>0</v>
      </c>
      <c r="O141" s="6"/>
      <c r="P141" s="5"/>
      <c r="Q141" s="5"/>
      <c r="R141" s="5"/>
    </row>
    <row r="142" spans="2:18" ht="12.75">
      <c r="B142" s="115"/>
      <c r="C142" s="117"/>
      <c r="D142" s="49" t="s">
        <v>43</v>
      </c>
      <c r="E142" s="14"/>
      <c r="F142" s="14"/>
      <c r="G142" s="14"/>
      <c r="H142" s="14"/>
      <c r="I142" s="14"/>
      <c r="J142" s="14"/>
      <c r="K142" s="14"/>
      <c r="L142" s="14"/>
      <c r="M142" s="54"/>
      <c r="N142" s="54"/>
      <c r="O142" s="6"/>
      <c r="P142" s="5"/>
      <c r="Q142" s="5"/>
      <c r="R142" s="5"/>
    </row>
    <row r="143" spans="2:18" ht="12.75">
      <c r="B143" s="116"/>
      <c r="C143" s="118"/>
      <c r="D143" s="51" t="s">
        <v>44</v>
      </c>
      <c r="E143" s="2"/>
      <c r="F143" s="2"/>
      <c r="G143" s="2"/>
      <c r="H143" s="2"/>
      <c r="I143" s="2"/>
      <c r="J143" s="2"/>
      <c r="K143" s="2"/>
      <c r="L143" s="2"/>
      <c r="M143" s="59">
        <f>SUM(E143:L143)</f>
        <v>0</v>
      </c>
      <c r="N143" s="58">
        <f>C142*M143</f>
        <v>0</v>
      </c>
      <c r="O143" s="6"/>
      <c r="P143" s="5"/>
      <c r="Q143" s="5"/>
      <c r="R143" s="5"/>
    </row>
    <row r="144" spans="2:18" ht="12.75">
      <c r="B144" s="115"/>
      <c r="C144" s="117"/>
      <c r="D144" s="49" t="s">
        <v>43</v>
      </c>
      <c r="E144" s="14"/>
      <c r="F144" s="14"/>
      <c r="G144" s="14"/>
      <c r="H144" s="14"/>
      <c r="I144" s="14"/>
      <c r="J144" s="14"/>
      <c r="K144" s="14"/>
      <c r="L144" s="14"/>
      <c r="M144" s="54"/>
      <c r="N144" s="54"/>
      <c r="O144" s="6"/>
      <c r="P144" s="5"/>
      <c r="Q144" s="5"/>
      <c r="R144" s="5"/>
    </row>
    <row r="145" spans="2:18" ht="12.75">
      <c r="B145" s="116"/>
      <c r="C145" s="118"/>
      <c r="D145" s="51" t="s">
        <v>44</v>
      </c>
      <c r="E145" s="2"/>
      <c r="F145" s="2"/>
      <c r="G145" s="2"/>
      <c r="H145" s="2"/>
      <c r="I145" s="2"/>
      <c r="J145" s="2"/>
      <c r="K145" s="2"/>
      <c r="L145" s="2"/>
      <c r="M145" s="59">
        <f>SUM(E145:L145)</f>
        <v>0</v>
      </c>
      <c r="N145" s="58">
        <f>C144*M145</f>
        <v>0</v>
      </c>
      <c r="O145" s="6"/>
      <c r="P145" s="5"/>
      <c r="Q145" s="5"/>
      <c r="R145" s="5"/>
    </row>
    <row r="146" spans="2:18" ht="12.75">
      <c r="B146" s="115"/>
      <c r="C146" s="117"/>
      <c r="D146" s="49" t="s">
        <v>43</v>
      </c>
      <c r="E146" s="14"/>
      <c r="F146" s="14"/>
      <c r="G146" s="14"/>
      <c r="H146" s="14"/>
      <c r="I146" s="14"/>
      <c r="J146" s="14"/>
      <c r="K146" s="14"/>
      <c r="L146" s="14"/>
      <c r="M146" s="54"/>
      <c r="N146" s="54"/>
      <c r="O146" s="6"/>
      <c r="P146" s="5"/>
      <c r="Q146" s="5"/>
      <c r="R146" s="5"/>
    </row>
    <row r="147" spans="2:18" ht="12.75">
      <c r="B147" s="116"/>
      <c r="C147" s="118"/>
      <c r="D147" s="51" t="s">
        <v>44</v>
      </c>
      <c r="E147" s="2"/>
      <c r="F147" s="2"/>
      <c r="G147" s="2"/>
      <c r="H147" s="2"/>
      <c r="I147" s="2"/>
      <c r="J147" s="2"/>
      <c r="K147" s="2"/>
      <c r="L147" s="2"/>
      <c r="M147" s="59">
        <f>SUM(E147:L147)</f>
        <v>0</v>
      </c>
      <c r="N147" s="58">
        <f>C146*M147</f>
        <v>0</v>
      </c>
      <c r="O147" s="6"/>
      <c r="P147" s="5"/>
      <c r="Q147" s="5"/>
      <c r="R147" s="5"/>
    </row>
    <row r="148" spans="2:18" ht="12.75">
      <c r="B148" s="115"/>
      <c r="C148" s="117"/>
      <c r="D148" s="49" t="s">
        <v>43</v>
      </c>
      <c r="E148" s="14"/>
      <c r="F148" s="14"/>
      <c r="G148" s="14"/>
      <c r="H148" s="14"/>
      <c r="I148" s="14"/>
      <c r="J148" s="14"/>
      <c r="K148" s="14"/>
      <c r="L148" s="14"/>
      <c r="M148" s="54"/>
      <c r="N148" s="54"/>
      <c r="O148" s="6"/>
      <c r="P148" s="5"/>
      <c r="Q148" s="5"/>
      <c r="R148" s="5"/>
    </row>
    <row r="149" spans="2:18" ht="12.75">
      <c r="B149" s="116"/>
      <c r="C149" s="118"/>
      <c r="D149" s="51" t="s">
        <v>44</v>
      </c>
      <c r="E149" s="2"/>
      <c r="F149" s="2"/>
      <c r="G149" s="2"/>
      <c r="H149" s="2"/>
      <c r="I149" s="2"/>
      <c r="J149" s="2"/>
      <c r="K149" s="2"/>
      <c r="L149" s="2"/>
      <c r="M149" s="59">
        <f>SUM(E149:L149)</f>
        <v>0</v>
      </c>
      <c r="N149" s="58">
        <f>C148*M149</f>
        <v>0</v>
      </c>
      <c r="O149" s="6"/>
      <c r="P149" s="5"/>
      <c r="Q149" s="5"/>
      <c r="R149" s="5"/>
    </row>
    <row r="150" spans="2:18" ht="19.5" customHeight="1">
      <c r="B150" s="102" t="s">
        <v>25</v>
      </c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56">
        <f>SUM(M110:M149)</f>
        <v>73.81</v>
      </c>
      <c r="N150" s="55">
        <f>SUM(N110:N149)</f>
        <v>353.0072</v>
      </c>
      <c r="O150" s="6"/>
      <c r="P150" s="5"/>
      <c r="Q150" s="5"/>
      <c r="R150" s="5"/>
    </row>
    <row r="151" spans="2:18" ht="19.5" customHeight="1">
      <c r="B151" s="102" t="s">
        <v>45</v>
      </c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13">
        <f>N150/M150</f>
        <v>4.782647337759111</v>
      </c>
      <c r="N151" s="114"/>
      <c r="O151" s="6"/>
      <c r="P151" s="5"/>
      <c r="Q151" s="5"/>
      <c r="R151" s="5"/>
    </row>
    <row r="152" spans="2:18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5"/>
      <c r="P152" s="5"/>
      <c r="Q152" s="5"/>
      <c r="R152" s="5"/>
    </row>
    <row r="153" spans="2:18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2:18" ht="12.75">
      <c r="B154" s="3" t="s">
        <v>50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2:18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2:18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2:18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2:18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2:18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2:18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2:18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2:18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2:18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2:18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2:18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2:18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2:18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2:18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2:18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2:18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2:18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2:18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2:18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2:18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2:18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2:18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2:18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2:18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2:18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2:18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2:18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2:18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2:18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2:18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2:18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2:18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2:18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2:18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2:18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2:18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2:18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2:18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2:18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2:18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2:18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2:18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2:18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2:18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2:18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2:18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2:18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2:18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2:18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2:18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2:18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2:18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2:18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2:18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2:18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2:18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2:18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2:18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2:18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2:18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2:18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2:18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2:18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2:18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2:18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</sheetData>
  <sheetProtection/>
  <mergeCells count="136">
    <mergeCell ref="B10:B11"/>
    <mergeCell ref="C10:C11"/>
    <mergeCell ref="B12:B13"/>
    <mergeCell ref="C12:C13"/>
    <mergeCell ref="E5:L5"/>
    <mergeCell ref="B6:B7"/>
    <mergeCell ref="C6:C7"/>
    <mergeCell ref="B8:B9"/>
    <mergeCell ref="C8:C9"/>
    <mergeCell ref="B18:B19"/>
    <mergeCell ref="C18:C19"/>
    <mergeCell ref="B20:B21"/>
    <mergeCell ref="C20:C21"/>
    <mergeCell ref="B14:B15"/>
    <mergeCell ref="C14:C15"/>
    <mergeCell ref="B16:B17"/>
    <mergeCell ref="C16:C17"/>
    <mergeCell ref="B26:L26"/>
    <mergeCell ref="B27:L27"/>
    <mergeCell ref="M27:N27"/>
    <mergeCell ref="E30:L30"/>
    <mergeCell ref="B22:B23"/>
    <mergeCell ref="C22:C23"/>
    <mergeCell ref="B24:B25"/>
    <mergeCell ref="C24:C25"/>
    <mergeCell ref="B35:B36"/>
    <mergeCell ref="C35:C36"/>
    <mergeCell ref="B37:B38"/>
    <mergeCell ref="C37:C38"/>
    <mergeCell ref="B31:B32"/>
    <mergeCell ref="C31:C32"/>
    <mergeCell ref="B33:B34"/>
    <mergeCell ref="C33:C34"/>
    <mergeCell ref="B43:B44"/>
    <mergeCell ref="C43:C44"/>
    <mergeCell ref="B45:B46"/>
    <mergeCell ref="C45:C46"/>
    <mergeCell ref="B39:B40"/>
    <mergeCell ref="C39:C40"/>
    <mergeCell ref="B41:B42"/>
    <mergeCell ref="C41:C42"/>
    <mergeCell ref="M52:N52"/>
    <mergeCell ref="E59:L59"/>
    <mergeCell ref="B47:B48"/>
    <mergeCell ref="C47:C48"/>
    <mergeCell ref="B49:B50"/>
    <mergeCell ref="C49:C50"/>
    <mergeCell ref="B60:B61"/>
    <mergeCell ref="C60:C61"/>
    <mergeCell ref="B62:B63"/>
    <mergeCell ref="C62:C63"/>
    <mergeCell ref="B51:L51"/>
    <mergeCell ref="B52:L52"/>
    <mergeCell ref="B68:B69"/>
    <mergeCell ref="C68:C69"/>
    <mergeCell ref="B70:B71"/>
    <mergeCell ref="C70:C71"/>
    <mergeCell ref="B64:B65"/>
    <mergeCell ref="C64:C65"/>
    <mergeCell ref="B66:B67"/>
    <mergeCell ref="C66:C67"/>
    <mergeCell ref="B76:B77"/>
    <mergeCell ref="C76:C77"/>
    <mergeCell ref="B78:B79"/>
    <mergeCell ref="C78:C79"/>
    <mergeCell ref="B72:B73"/>
    <mergeCell ref="C72:C73"/>
    <mergeCell ref="B74:B75"/>
    <mergeCell ref="C74:C75"/>
    <mergeCell ref="B84:B85"/>
    <mergeCell ref="C84:C85"/>
    <mergeCell ref="B86:B87"/>
    <mergeCell ref="C86:C87"/>
    <mergeCell ref="B80:B81"/>
    <mergeCell ref="C80:C81"/>
    <mergeCell ref="B82:B83"/>
    <mergeCell ref="C82:C83"/>
    <mergeCell ref="B92:B93"/>
    <mergeCell ref="C92:C93"/>
    <mergeCell ref="B94:B95"/>
    <mergeCell ref="C94:C95"/>
    <mergeCell ref="B88:B89"/>
    <mergeCell ref="C88:C89"/>
    <mergeCell ref="B90:B91"/>
    <mergeCell ref="C90:C91"/>
    <mergeCell ref="M101:N101"/>
    <mergeCell ref="E109:L109"/>
    <mergeCell ref="B96:B97"/>
    <mergeCell ref="C96:C97"/>
    <mergeCell ref="B98:B99"/>
    <mergeCell ref="C98:C99"/>
    <mergeCell ref="B110:B111"/>
    <mergeCell ref="C110:C111"/>
    <mergeCell ref="B112:B113"/>
    <mergeCell ref="C112:C113"/>
    <mergeCell ref="B100:L100"/>
    <mergeCell ref="B101:L101"/>
    <mergeCell ref="B118:B119"/>
    <mergeCell ref="C118:C119"/>
    <mergeCell ref="B120:B121"/>
    <mergeCell ref="C120:C121"/>
    <mergeCell ref="B114:B115"/>
    <mergeCell ref="C114:C115"/>
    <mergeCell ref="B116:B117"/>
    <mergeCell ref="C116:C117"/>
    <mergeCell ref="B126:B127"/>
    <mergeCell ref="C126:C127"/>
    <mergeCell ref="B128:B129"/>
    <mergeCell ref="C128:C129"/>
    <mergeCell ref="B122:B123"/>
    <mergeCell ref="C122:C123"/>
    <mergeCell ref="B124:B125"/>
    <mergeCell ref="C124:C125"/>
    <mergeCell ref="B134:B135"/>
    <mergeCell ref="C134:C135"/>
    <mergeCell ref="B136:B137"/>
    <mergeCell ref="C136:C137"/>
    <mergeCell ref="B130:B131"/>
    <mergeCell ref="C130:C131"/>
    <mergeCell ref="B132:B133"/>
    <mergeCell ref="C132:C133"/>
    <mergeCell ref="B142:B143"/>
    <mergeCell ref="C142:C143"/>
    <mergeCell ref="B144:B145"/>
    <mergeCell ref="C144:C145"/>
    <mergeCell ref="B138:B139"/>
    <mergeCell ref="C138:C139"/>
    <mergeCell ref="B140:B141"/>
    <mergeCell ref="C140:C141"/>
    <mergeCell ref="B150:L150"/>
    <mergeCell ref="B151:L151"/>
    <mergeCell ref="M151:N151"/>
    <mergeCell ref="B146:B147"/>
    <mergeCell ref="C146:C147"/>
    <mergeCell ref="B148:B149"/>
    <mergeCell ref="C148:C149"/>
  </mergeCells>
  <printOptions/>
  <pageMargins left="0.5" right="0.18" top="0.7874015748031495" bottom="0.39370078740157477" header="0.5905511811023622" footer="0.905511811023622"/>
  <pageSetup horizontalDpi="600" verticalDpi="600" orientation="portrait" paperSize="9" r:id="rId1"/>
  <rowBreaks count="2" manualBreakCount="2">
    <brk id="55" max="255" man="1"/>
    <brk id="1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P151"/>
  <sheetViews>
    <sheetView zoomScaleSheetLayoutView="100" zoomScalePageLayoutView="0" workbookViewId="0" topLeftCell="A31">
      <selection activeCell="K79" sqref="K79"/>
    </sheetView>
  </sheetViews>
  <sheetFormatPr defaultColWidth="10.875" defaultRowHeight="13.5" customHeight="1"/>
  <cols>
    <col min="1" max="1" width="3.125" style="0" customWidth="1"/>
    <col min="2" max="2" width="7.875" style="0" customWidth="1"/>
    <col min="3" max="7" width="10.875" style="0" customWidth="1"/>
    <col min="8" max="8" width="4.25390625" style="0" customWidth="1"/>
    <col min="9" max="9" width="14.75390625" style="0" customWidth="1"/>
    <col min="10" max="10" width="3.25390625" style="0" customWidth="1"/>
  </cols>
  <sheetData>
    <row r="1" ht="12.75">
      <c r="B1" t="s">
        <v>51</v>
      </c>
    </row>
    <row r="3" ht="12.75">
      <c r="B3" t="s">
        <v>37</v>
      </c>
    </row>
    <row r="4" spans="2:3" ht="12.75">
      <c r="B4" s="5"/>
      <c r="C4" s="5"/>
    </row>
    <row r="5" spans="2:16" ht="26.25" customHeight="1">
      <c r="B5" s="48" t="s">
        <v>38</v>
      </c>
      <c r="C5" s="53" t="s">
        <v>52</v>
      </c>
      <c r="D5" s="53" t="s">
        <v>53</v>
      </c>
      <c r="E5" s="71" t="s">
        <v>54</v>
      </c>
      <c r="F5" s="53" t="s">
        <v>55</v>
      </c>
      <c r="G5" s="71" t="s">
        <v>56</v>
      </c>
      <c r="H5" s="6"/>
      <c r="I5" s="5"/>
      <c r="J5" s="5"/>
      <c r="K5" s="5"/>
      <c r="L5" s="5"/>
      <c r="M5" s="5"/>
      <c r="N5" s="5"/>
      <c r="O5" s="5"/>
      <c r="P5" s="5"/>
    </row>
    <row r="6" spans="2:14" ht="12.75">
      <c r="B6" s="69" t="str">
        <f>IF('剛心'!B6&lt;&gt;"",'剛心'!B6,"")</f>
        <v>Y7</v>
      </c>
      <c r="C6" s="58">
        <f>IF('剛心'!C6&lt;&gt;"",'剛心'!C6,"")</f>
        <v>6.37</v>
      </c>
      <c r="D6" s="58">
        <f>IF(B6&lt;&gt;"",ABS(C6-'剛心'!M$27),"")</f>
        <v>3.0696147211040827</v>
      </c>
      <c r="E6" s="58">
        <f aca="true" t="shared" si="0" ref="E6:E15">IF(D6&lt;&gt;"",POWER(D6,2),"")</f>
        <v>9.422534536018896</v>
      </c>
      <c r="F6" s="59">
        <f>IF('剛心'!M7&gt;0,'剛心'!M7,"")</f>
        <v>9.01</v>
      </c>
      <c r="G6" s="58">
        <f>IF(E6&lt;&gt;"",E6*F6,"")</f>
        <v>84.89703616953025</v>
      </c>
      <c r="H6" s="6"/>
      <c r="I6" s="5"/>
      <c r="J6" s="5"/>
      <c r="K6" s="5"/>
      <c r="L6" s="5"/>
      <c r="M6" s="5"/>
      <c r="N6" s="5"/>
    </row>
    <row r="7" spans="2:14" ht="12.75">
      <c r="B7" s="69" t="str">
        <f>IF('剛心'!B8&lt;&gt;"",'剛心'!B8,"")</f>
        <v>Y0</v>
      </c>
      <c r="C7" s="58">
        <f>IF('剛心'!C8&lt;&gt;"",'剛心'!C8,"")</f>
        <v>0</v>
      </c>
      <c r="D7" s="58">
        <f>IF(B7&lt;&gt;"",ABS(C7-'剛心'!M$27),"")</f>
        <v>3.3003852788959174</v>
      </c>
      <c r="E7" s="58">
        <f t="shared" si="0"/>
        <v>10.892542989152883</v>
      </c>
      <c r="F7" s="59">
        <f>IF('剛心'!M9&gt;0,'剛心'!M9,"")</f>
        <v>8.379999999999999</v>
      </c>
      <c r="G7" s="58">
        <f aca="true" t="shared" si="1" ref="G7:G15">IF(E7&lt;&gt;"",E7*F7,"")</f>
        <v>91.27951024910115</v>
      </c>
      <c r="H7" s="6"/>
      <c r="I7" s="5"/>
      <c r="J7" s="5"/>
      <c r="K7" s="5"/>
      <c r="L7" s="5"/>
      <c r="M7" s="5"/>
      <c r="N7" s="5"/>
    </row>
    <row r="8" spans="2:14" ht="12.75">
      <c r="B8" s="69">
        <f>IF('剛心'!B10&lt;&gt;"",'剛心'!B10,"")</f>
      </c>
      <c r="C8" s="58">
        <f>IF('剛心'!C10&lt;&gt;"",'剛心'!C10,"")</f>
      </c>
      <c r="D8" s="58">
        <f>IF(B8&lt;&gt;"",ABS(C8-'剛心'!M$27),"")</f>
      </c>
      <c r="E8" s="58">
        <f t="shared" si="0"/>
      </c>
      <c r="F8" s="59">
        <f>IF('剛心'!M11&gt;0,'剛心'!M11,"")</f>
      </c>
      <c r="G8" s="58">
        <f t="shared" si="1"/>
      </c>
      <c r="H8" s="6"/>
      <c r="I8" s="5"/>
      <c r="J8" s="5"/>
      <c r="K8" s="5"/>
      <c r="L8" s="5"/>
      <c r="M8" s="5"/>
      <c r="N8" s="5"/>
    </row>
    <row r="9" spans="2:14" ht="12.75">
      <c r="B9" s="69">
        <f>IF('剛心'!B12&lt;&gt;"",'剛心'!B12,"")</f>
      </c>
      <c r="C9" s="58">
        <f>IF('剛心'!C12&lt;&gt;"",'剛心'!C12,"")</f>
      </c>
      <c r="D9" s="58">
        <f>IF(B9&lt;&gt;"",ABS(C9-'剛心'!M$27),"")</f>
      </c>
      <c r="E9" s="58">
        <f t="shared" si="0"/>
      </c>
      <c r="F9" s="59">
        <f>IF('剛心'!M13&gt;0,'剛心'!M13,"")</f>
      </c>
      <c r="G9" s="58">
        <f t="shared" si="1"/>
      </c>
      <c r="H9" s="6"/>
      <c r="I9" s="5"/>
      <c r="J9" s="5"/>
      <c r="K9" s="5"/>
      <c r="L9" s="5"/>
      <c r="M9" s="5"/>
      <c r="N9" s="5"/>
    </row>
    <row r="10" spans="2:14" ht="12.75">
      <c r="B10" s="69">
        <f>IF('剛心'!B14&lt;&gt;"",'剛心'!B14,"")</f>
      </c>
      <c r="C10" s="58">
        <f>IF('剛心'!C14&lt;&gt;"",'剛心'!C14,"")</f>
      </c>
      <c r="D10" s="58">
        <f>IF(B10&lt;&gt;"",ABS(C10-'剛心'!M$27),"")</f>
      </c>
      <c r="E10" s="58">
        <f t="shared" si="0"/>
      </c>
      <c r="F10" s="59">
        <f>IF('剛心'!M15&gt;0,'剛心'!M15,"")</f>
      </c>
      <c r="G10" s="58">
        <f t="shared" si="1"/>
      </c>
      <c r="H10" s="6"/>
      <c r="I10" s="5"/>
      <c r="J10" s="5"/>
      <c r="K10" s="5"/>
      <c r="L10" s="5"/>
      <c r="M10" s="5"/>
      <c r="N10" s="5"/>
    </row>
    <row r="11" spans="2:14" ht="12.75">
      <c r="B11" s="69">
        <f>IF('剛心'!B16&lt;&gt;"",'剛心'!B16,"")</f>
      </c>
      <c r="C11" s="58">
        <f>IF('剛心'!C16&lt;&gt;"",'剛心'!C16,"")</f>
      </c>
      <c r="D11" s="58">
        <f>IF(B11&lt;&gt;"",ABS(C11-'剛心'!M$27),"")</f>
      </c>
      <c r="E11" s="58">
        <f t="shared" si="0"/>
      </c>
      <c r="F11" s="59">
        <f>IF('剛心'!M17&gt;0,'剛心'!M17,"")</f>
      </c>
      <c r="G11" s="58">
        <f t="shared" si="1"/>
      </c>
      <c r="H11" s="6"/>
      <c r="I11" s="5"/>
      <c r="J11" s="5"/>
      <c r="K11" s="5"/>
      <c r="L11" s="5"/>
      <c r="M11" s="5"/>
      <c r="N11" s="5"/>
    </row>
    <row r="12" spans="2:14" ht="12.75">
      <c r="B12" s="69">
        <f>IF('剛心'!B18&lt;&gt;"",'剛心'!B18,"")</f>
      </c>
      <c r="C12" s="58">
        <f>IF('剛心'!C18&lt;&gt;"",'剛心'!C18,"")</f>
      </c>
      <c r="D12" s="58">
        <f>IF(B12&lt;&gt;"",ABS(C12-'剛心'!M$27),"")</f>
      </c>
      <c r="E12" s="58">
        <f t="shared" si="0"/>
      </c>
      <c r="F12" s="59">
        <f>IF('剛心'!M19&gt;0,'剛心'!M19,"")</f>
      </c>
      <c r="G12" s="58">
        <f t="shared" si="1"/>
      </c>
      <c r="H12" s="6"/>
      <c r="I12" s="5"/>
      <c r="J12" s="5"/>
      <c r="K12" s="5"/>
      <c r="L12" s="5"/>
      <c r="M12" s="5"/>
      <c r="N12" s="5"/>
    </row>
    <row r="13" spans="2:14" ht="12.75">
      <c r="B13" s="69">
        <f>IF('剛心'!B20&lt;&gt;"",'剛心'!B20,"")</f>
      </c>
      <c r="C13" s="58">
        <f>IF('剛心'!C20&lt;&gt;"",'剛心'!C20,"")</f>
      </c>
      <c r="D13" s="58">
        <f>IF(B13&lt;&gt;"",ABS(C13-'剛心'!M$27),"")</f>
      </c>
      <c r="E13" s="58">
        <f t="shared" si="0"/>
      </c>
      <c r="F13" s="59">
        <f>IF('剛心'!M21&gt;0,'剛心'!M21,"")</f>
      </c>
      <c r="G13" s="58">
        <f t="shared" si="1"/>
      </c>
      <c r="H13" s="6"/>
      <c r="I13" s="5"/>
      <c r="J13" s="5"/>
      <c r="K13" s="5"/>
      <c r="L13" s="5"/>
      <c r="M13" s="5"/>
      <c r="N13" s="5"/>
    </row>
    <row r="14" spans="2:14" ht="12.75">
      <c r="B14" s="69">
        <f>IF('剛心'!B22&lt;&gt;"",'剛心'!B22,"")</f>
      </c>
      <c r="C14" s="58">
        <f>IF('剛心'!C22&lt;&gt;"",'剛心'!C22,"")</f>
      </c>
      <c r="D14" s="58">
        <f>IF(B14&lt;&gt;"",ABS(C14-'剛心'!M$27),"")</f>
      </c>
      <c r="E14" s="58">
        <f t="shared" si="0"/>
      </c>
      <c r="F14" s="59">
        <f>IF('剛心'!M23&gt;0,'剛心'!M23,"")</f>
      </c>
      <c r="G14" s="58">
        <f t="shared" si="1"/>
      </c>
      <c r="H14" s="6"/>
      <c r="I14" s="5"/>
      <c r="J14" s="5"/>
      <c r="K14" s="5"/>
      <c r="L14" s="5"/>
      <c r="M14" s="5"/>
      <c r="N14" s="5"/>
    </row>
    <row r="15" spans="2:14" ht="12.75">
      <c r="B15" s="69">
        <f>IF('剛心'!B24&lt;&gt;"",'剛心'!B24,"")</f>
      </c>
      <c r="C15" s="58">
        <f>IF('剛心'!C24&lt;&gt;"",'剛心'!C24,"")</f>
      </c>
      <c r="D15" s="58">
        <f>IF(B15&lt;&gt;"",ABS(C15-'剛心'!M$27),"")</f>
      </c>
      <c r="E15" s="58">
        <f t="shared" si="0"/>
      </c>
      <c r="F15" s="59">
        <f>IF('剛心'!M25&gt;0,'剛心'!M25,"")</f>
      </c>
      <c r="G15" s="58">
        <f t="shared" si="1"/>
      </c>
      <c r="H15" s="6"/>
      <c r="I15" s="48" t="s">
        <v>57</v>
      </c>
      <c r="J15" s="6"/>
      <c r="K15" s="5"/>
      <c r="L15" s="5"/>
      <c r="M15" s="5"/>
      <c r="N15" s="5"/>
    </row>
    <row r="16" spans="2:14" ht="12.75">
      <c r="B16" s="119" t="s">
        <v>58</v>
      </c>
      <c r="C16" s="120"/>
      <c r="D16" s="120"/>
      <c r="E16" s="120"/>
      <c r="F16" s="56">
        <f>SUM(F6:F15)</f>
        <v>17.39</v>
      </c>
      <c r="G16" s="55">
        <f>SUM(G6:G15)</f>
        <v>176.1765464186314</v>
      </c>
      <c r="H16" s="6"/>
      <c r="I16" s="70">
        <f>POWER(G$33/F16,0.5)</f>
        <v>4.2171368833558125</v>
      </c>
      <c r="J16" s="9" t="s">
        <v>59</v>
      </c>
      <c r="K16" s="5"/>
      <c r="L16" s="5"/>
      <c r="M16" s="5"/>
      <c r="N16" s="5"/>
    </row>
    <row r="17" spans="2:14" ht="12.75">
      <c r="B17" s="4"/>
      <c r="C17" s="4"/>
      <c r="D17" s="4"/>
      <c r="E17" s="4"/>
      <c r="F17" s="10"/>
      <c r="G17" s="11"/>
      <c r="H17" s="5"/>
      <c r="I17" s="4"/>
      <c r="J17" s="5"/>
      <c r="K17" s="5"/>
      <c r="L17" s="5"/>
      <c r="M17" s="5"/>
      <c r="N17" s="5"/>
    </row>
    <row r="18" spans="2:14" ht="12.75">
      <c r="B18" t="s">
        <v>46</v>
      </c>
      <c r="H18" s="5"/>
      <c r="I18" s="5"/>
      <c r="J18" s="5"/>
      <c r="K18" s="5"/>
      <c r="L18" s="5"/>
      <c r="M18" s="5"/>
      <c r="N18" s="5"/>
    </row>
    <row r="19" spans="2:14" ht="12.75">
      <c r="B19" s="5"/>
      <c r="C19" s="5"/>
      <c r="H19" s="5"/>
      <c r="I19" s="5"/>
      <c r="J19" s="5"/>
      <c r="K19" s="5"/>
      <c r="L19" s="5"/>
      <c r="M19" s="5"/>
      <c r="N19" s="5"/>
    </row>
    <row r="20" spans="2:14" ht="26.25" customHeight="1">
      <c r="B20" s="48" t="s">
        <v>38</v>
      </c>
      <c r="C20" s="53" t="s">
        <v>60</v>
      </c>
      <c r="D20" s="53" t="s">
        <v>53</v>
      </c>
      <c r="E20" s="71" t="s">
        <v>61</v>
      </c>
      <c r="F20" s="53" t="s">
        <v>62</v>
      </c>
      <c r="G20" s="71" t="s">
        <v>63</v>
      </c>
      <c r="H20" s="6"/>
      <c r="I20" s="5"/>
      <c r="J20" s="5"/>
      <c r="K20" s="5"/>
      <c r="L20" s="5"/>
      <c r="M20" s="5"/>
      <c r="N20" s="5"/>
    </row>
    <row r="21" spans="2:14" ht="12.75">
      <c r="B21" s="69" t="str">
        <f>IF('剛心'!B31&lt;&gt;"",'剛心'!B31,"")</f>
        <v>X8</v>
      </c>
      <c r="C21" s="58">
        <f>IF('剛心'!C31&lt;&gt;"",'剛心'!C31,"")</f>
        <v>7.28</v>
      </c>
      <c r="D21" s="58">
        <f>IF(B21&lt;&gt;"",ABS(C21-'剛心'!M$52),"")</f>
        <v>2.1699456732634834</v>
      </c>
      <c r="E21" s="58">
        <f aca="true" t="shared" si="2" ref="E21:E30">IF(D21&lt;&gt;"",POWER(D21,2),"")</f>
        <v>4.708664224914912</v>
      </c>
      <c r="F21" s="59">
        <f>IF('剛心'!M32&gt;0,'剛心'!M32,"")</f>
        <v>13.48</v>
      </c>
      <c r="G21" s="58">
        <f aca="true" t="shared" si="3" ref="G21:G30">IF(E21&lt;&gt;"",E21*F21,"")</f>
        <v>63.47279375185302</v>
      </c>
      <c r="H21" s="6"/>
      <c r="I21" s="5"/>
      <c r="J21" s="5"/>
      <c r="K21" s="5"/>
      <c r="L21" s="5"/>
      <c r="M21" s="5"/>
      <c r="N21" s="5"/>
    </row>
    <row r="22" spans="2:14" ht="12.75">
      <c r="B22" s="69" t="str">
        <f>IF('剛心'!B33&lt;&gt;"",'剛心'!B33,"")</f>
        <v>X13</v>
      </c>
      <c r="C22" s="58">
        <f>IF('剛心'!C33&lt;&gt;"",'剛心'!C33,"")</f>
        <v>11.83</v>
      </c>
      <c r="D22" s="58">
        <f>IF(B22&lt;&gt;"",ABS(C22-'剛心'!M$52),"")</f>
        <v>2.3800543267365164</v>
      </c>
      <c r="E22" s="58">
        <f t="shared" si="2"/>
        <v>5.664658598217212</v>
      </c>
      <c r="F22" s="59">
        <f>IF('剛心'!M34&gt;0,'剛心'!M34,"")</f>
        <v>12.29</v>
      </c>
      <c r="G22" s="58">
        <f t="shared" si="3"/>
        <v>69.61865417208953</v>
      </c>
      <c r="H22" s="6"/>
      <c r="I22" s="5"/>
      <c r="J22" s="5"/>
      <c r="K22" s="5"/>
      <c r="L22" s="5"/>
      <c r="M22" s="5"/>
      <c r="N22" s="5"/>
    </row>
    <row r="23" spans="2:14" ht="12.75">
      <c r="B23" s="69">
        <f>IF('剛心'!B35&lt;&gt;"",'剛心'!B35,"")</f>
      </c>
      <c r="C23" s="58">
        <f>IF('剛心'!C35&lt;&gt;"",'剛心'!C35,"")</f>
      </c>
      <c r="D23" s="58">
        <f>IF(B23&lt;&gt;"",ABS(C23-'剛心'!M$52),"")</f>
      </c>
      <c r="E23" s="58">
        <f t="shared" si="2"/>
      </c>
      <c r="F23" s="59">
        <f>IF('剛心'!M36&gt;0,'剛心'!M36,"")</f>
      </c>
      <c r="G23" s="58">
        <f t="shared" si="3"/>
      </c>
      <c r="H23" s="6"/>
      <c r="I23" s="5"/>
      <c r="J23" s="5"/>
      <c r="K23" s="5"/>
      <c r="L23" s="5"/>
      <c r="M23" s="5"/>
      <c r="N23" s="5"/>
    </row>
    <row r="24" spans="2:14" ht="12.75">
      <c r="B24" s="69">
        <f>IF('剛心'!B37&lt;&gt;"",'剛心'!B37,"")</f>
      </c>
      <c r="C24" s="58">
        <f>IF('剛心'!C37&lt;&gt;"",'剛心'!C37,"")</f>
      </c>
      <c r="D24" s="58">
        <f>IF(B24&lt;&gt;"",ABS(C24-'剛心'!M$52),"")</f>
      </c>
      <c r="E24" s="58">
        <f t="shared" si="2"/>
      </c>
      <c r="F24" s="59">
        <f>IF('剛心'!M38&gt;0,'剛心'!M38,"")</f>
      </c>
      <c r="G24" s="58">
        <f t="shared" si="3"/>
      </c>
      <c r="H24" s="6"/>
      <c r="I24" s="5"/>
      <c r="J24" s="5"/>
      <c r="K24" s="5"/>
      <c r="L24" s="5"/>
      <c r="M24" s="5"/>
      <c r="N24" s="5"/>
    </row>
    <row r="25" spans="2:14" ht="12.75">
      <c r="B25" s="69">
        <f>IF('剛心'!B39&lt;&gt;"",'剛心'!B39,"")</f>
      </c>
      <c r="C25" s="58">
        <f>IF('剛心'!C39&lt;&gt;"",'剛心'!C39,"")</f>
      </c>
      <c r="D25" s="58">
        <f>IF(B25&lt;&gt;"",ABS(C25-'剛心'!M$52),"")</f>
      </c>
      <c r="E25" s="58">
        <f t="shared" si="2"/>
      </c>
      <c r="F25" s="59">
        <f>IF('剛心'!M40&gt;0,'剛心'!M40,"")</f>
      </c>
      <c r="G25" s="58">
        <f t="shared" si="3"/>
      </c>
      <c r="H25" s="6"/>
      <c r="I25" s="5"/>
      <c r="J25" s="5"/>
      <c r="K25" s="5"/>
      <c r="L25" s="5"/>
      <c r="M25" s="5"/>
      <c r="N25" s="5"/>
    </row>
    <row r="26" spans="2:14" ht="12.75">
      <c r="B26" s="69">
        <f>IF('剛心'!B41&lt;&gt;"",'剛心'!B41,"")</f>
      </c>
      <c r="C26" s="58">
        <f>IF('剛心'!C41&lt;&gt;"",'剛心'!C41,"")</f>
      </c>
      <c r="D26" s="58">
        <f>IF(B26&lt;&gt;"",ABS(C26-'剛心'!M$52),"")</f>
      </c>
      <c r="E26" s="58">
        <f t="shared" si="2"/>
      </c>
      <c r="F26" s="59">
        <f>IF('剛心'!M42&gt;0,'剛心'!M42,"")</f>
      </c>
      <c r="G26" s="58">
        <f t="shared" si="3"/>
      </c>
      <c r="H26" s="6"/>
      <c r="I26" s="5"/>
      <c r="J26" s="5"/>
      <c r="K26" s="5"/>
      <c r="L26" s="5"/>
      <c r="M26" s="5"/>
      <c r="N26" s="5"/>
    </row>
    <row r="27" spans="2:14" ht="12.75">
      <c r="B27" s="69">
        <f>IF('剛心'!B43&lt;&gt;"",'剛心'!B43,"")</f>
      </c>
      <c r="C27" s="58">
        <f>IF('剛心'!C43&lt;&gt;"",'剛心'!C43,"")</f>
      </c>
      <c r="D27" s="58">
        <f>IF(B27&lt;&gt;"",ABS(C27-'剛心'!M$52),"")</f>
      </c>
      <c r="E27" s="58">
        <f t="shared" si="2"/>
      </c>
      <c r="F27" s="59">
        <f>IF('剛心'!M44&gt;0,'剛心'!M44,"")</f>
      </c>
      <c r="G27" s="58">
        <f t="shared" si="3"/>
      </c>
      <c r="H27" s="6"/>
      <c r="I27" s="5"/>
      <c r="J27" s="5"/>
      <c r="K27" s="5"/>
      <c r="L27" s="5"/>
      <c r="M27" s="5"/>
      <c r="N27" s="5"/>
    </row>
    <row r="28" spans="2:14" ht="12.75">
      <c r="B28" s="69">
        <f>IF('剛心'!B45&lt;&gt;"",'剛心'!B45,"")</f>
      </c>
      <c r="C28" s="58">
        <f>IF('剛心'!C45&lt;&gt;"",'剛心'!C45,"")</f>
      </c>
      <c r="D28" s="58">
        <f>IF(B28&lt;&gt;"",ABS(C28-'剛心'!M$52),"")</f>
      </c>
      <c r="E28" s="58">
        <f t="shared" si="2"/>
      </c>
      <c r="F28" s="59">
        <f>IF('剛心'!M46&gt;0,'剛心'!M46,"")</f>
      </c>
      <c r="G28" s="58">
        <f t="shared" si="3"/>
      </c>
      <c r="H28" s="6"/>
      <c r="I28" s="5"/>
      <c r="J28" s="5"/>
      <c r="K28" s="5"/>
      <c r="L28" s="5"/>
      <c r="M28" s="5"/>
      <c r="N28" s="5"/>
    </row>
    <row r="29" spans="2:14" ht="12.75">
      <c r="B29" s="69">
        <f>IF('剛心'!B47&lt;&gt;"",'剛心'!B47,"")</f>
      </c>
      <c r="C29" s="58">
        <f>IF('剛心'!C47&lt;&gt;"",'剛心'!C47,"")</f>
      </c>
      <c r="D29" s="58">
        <f>IF(B29&lt;&gt;"",ABS(C29-'剛心'!M$52),"")</f>
      </c>
      <c r="E29" s="58">
        <f t="shared" si="2"/>
      </c>
      <c r="F29" s="59">
        <f>IF('剛心'!M48&gt;0,'剛心'!M48,"")</f>
      </c>
      <c r="G29" s="58">
        <f t="shared" si="3"/>
      </c>
      <c r="H29" s="6"/>
      <c r="I29" s="5"/>
      <c r="J29" s="5"/>
      <c r="K29" s="5"/>
      <c r="L29" s="5"/>
      <c r="M29" s="5"/>
      <c r="N29" s="5"/>
    </row>
    <row r="30" spans="2:14" ht="12.75">
      <c r="B30" s="69">
        <f>IF('剛心'!B49&lt;&gt;"",'剛心'!B49,"")</f>
      </c>
      <c r="C30" s="58">
        <f>IF('剛心'!C49&lt;&gt;"",'剛心'!C49,"")</f>
      </c>
      <c r="D30" s="58">
        <f>IF(B30&lt;&gt;"",ABS(C30-'剛心'!M$52),"")</f>
      </c>
      <c r="E30" s="58">
        <f t="shared" si="2"/>
      </c>
      <c r="F30" s="59">
        <f>IF('剛心'!M50&gt;0,'剛心'!M50,"")</f>
      </c>
      <c r="G30" s="58">
        <f t="shared" si="3"/>
      </c>
      <c r="H30" s="6"/>
      <c r="I30" s="48" t="s">
        <v>57</v>
      </c>
      <c r="J30" s="6"/>
      <c r="K30" s="5"/>
      <c r="L30" s="5"/>
      <c r="M30" s="5"/>
      <c r="N30" s="5"/>
    </row>
    <row r="31" spans="2:14" ht="12.75">
      <c r="B31" s="119" t="s">
        <v>58</v>
      </c>
      <c r="C31" s="120"/>
      <c r="D31" s="120"/>
      <c r="E31" s="120"/>
      <c r="F31" s="56">
        <f>SUM(F21:F30)</f>
        <v>25.77</v>
      </c>
      <c r="G31" s="55">
        <f>SUM(G21:G30)</f>
        <v>133.09144792394255</v>
      </c>
      <c r="H31" s="6"/>
      <c r="I31" s="70">
        <f>POWER(G$33/F31,0.5)</f>
        <v>3.464258407681932</v>
      </c>
      <c r="J31" s="9" t="s">
        <v>59</v>
      </c>
      <c r="K31" s="5"/>
      <c r="L31" s="5"/>
      <c r="M31" s="5"/>
      <c r="N31" s="5"/>
    </row>
    <row r="32" spans="2:14" ht="12.75">
      <c r="B32" s="4"/>
      <c r="C32" s="4"/>
      <c r="D32" s="4"/>
      <c r="E32" s="4"/>
      <c r="F32" s="4"/>
      <c r="G32" s="4"/>
      <c r="H32" s="5"/>
      <c r="I32" s="4"/>
      <c r="J32" s="5"/>
      <c r="K32" s="5"/>
      <c r="L32" s="5"/>
      <c r="M32" s="5"/>
      <c r="N32" s="5"/>
    </row>
    <row r="33" spans="2:14" ht="15">
      <c r="B33" s="121" t="s">
        <v>64</v>
      </c>
      <c r="C33" s="120"/>
      <c r="D33" s="120"/>
      <c r="E33" s="120"/>
      <c r="F33" s="120"/>
      <c r="G33" s="55">
        <f>G16+G31</f>
        <v>309.26799434257396</v>
      </c>
      <c r="H33" s="6"/>
      <c r="I33" s="5"/>
      <c r="J33" s="5"/>
      <c r="K33" s="5"/>
      <c r="L33" s="5"/>
      <c r="M33" s="5"/>
      <c r="N33" s="5"/>
    </row>
    <row r="34" spans="2:14" ht="12.75">
      <c r="B34" s="4"/>
      <c r="C34" s="4"/>
      <c r="D34" s="4"/>
      <c r="E34" s="4"/>
      <c r="F34" s="4"/>
      <c r="G34" s="4"/>
      <c r="H34" s="5"/>
      <c r="I34" s="5"/>
      <c r="J34" s="5"/>
      <c r="K34" s="5"/>
      <c r="L34" s="5"/>
      <c r="M34" s="5"/>
      <c r="N34" s="5"/>
    </row>
    <row r="35" spans="2:14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4" ht="12.75">
      <c r="B36" t="s">
        <v>48</v>
      </c>
      <c r="H36" s="5"/>
      <c r="I36" s="5"/>
      <c r="J36" s="5"/>
      <c r="K36" s="5"/>
      <c r="L36" s="5"/>
      <c r="M36" s="5"/>
      <c r="N36" s="5"/>
    </row>
    <row r="37" spans="2:14" ht="12.75">
      <c r="B37" s="5"/>
      <c r="C37" s="5"/>
      <c r="H37" s="5"/>
      <c r="I37" s="5"/>
      <c r="J37" s="5"/>
      <c r="K37" s="5"/>
      <c r="L37" s="5"/>
      <c r="M37" s="5"/>
      <c r="N37" s="5"/>
    </row>
    <row r="38" spans="2:14" ht="26.25" customHeight="1">
      <c r="B38" s="48" t="s">
        <v>38</v>
      </c>
      <c r="C38" s="53" t="s">
        <v>52</v>
      </c>
      <c r="D38" s="53" t="s">
        <v>53</v>
      </c>
      <c r="E38" s="71" t="s">
        <v>54</v>
      </c>
      <c r="F38" s="53" t="s">
        <v>55</v>
      </c>
      <c r="G38" s="71" t="s">
        <v>56</v>
      </c>
      <c r="H38" s="6"/>
      <c r="I38" s="5"/>
      <c r="J38" s="5"/>
      <c r="K38" s="5"/>
      <c r="L38" s="5"/>
      <c r="M38" s="5"/>
      <c r="N38" s="5"/>
    </row>
    <row r="39" spans="2:14" ht="12.75">
      <c r="B39" s="69" t="str">
        <f>IF('剛心'!B60&lt;&gt;"",'剛心'!B60,"")</f>
        <v>Y7</v>
      </c>
      <c r="C39" s="58">
        <f>IF('剛心'!C60&lt;&gt;"",'剛心'!C60,"")</f>
        <v>6.37</v>
      </c>
      <c r="D39" s="58">
        <f>IF(B39&lt;&gt;"",ABS(C39-'剛心'!M$101),"")</f>
        <v>3.0811500888099466</v>
      </c>
      <c r="E39" s="58">
        <f aca="true" t="shared" si="4" ref="E39:E58">IF(D39&lt;&gt;"",POWER(D39,2),"")</f>
        <v>9.493485869773542</v>
      </c>
      <c r="F39" s="59">
        <f>IF('剛心'!M61&gt;0,'剛心'!M61,"")</f>
        <v>15.89</v>
      </c>
      <c r="G39" s="58">
        <f aca="true" t="shared" si="5" ref="G39:G58">IF(E39&lt;&gt;"",E39*F39,"")</f>
        <v>150.85149047070158</v>
      </c>
      <c r="H39" s="6"/>
      <c r="I39" s="5"/>
      <c r="J39" s="5"/>
      <c r="K39" s="5"/>
      <c r="L39" s="5"/>
      <c r="M39" s="5"/>
      <c r="N39" s="5"/>
    </row>
    <row r="40" spans="2:14" ht="12.75">
      <c r="B40" s="69" t="str">
        <f>IF('剛心'!B62&lt;&gt;"",'剛心'!B62,"")</f>
        <v>Y5</v>
      </c>
      <c r="C40" s="58">
        <f>IF('剛心'!C62&lt;&gt;"",'剛心'!C62,"")</f>
        <v>4.55</v>
      </c>
      <c r="D40" s="58">
        <f>IF(B40&lt;&gt;"",ABS(C40-'剛心'!M$101),"")</f>
        <v>1.2611500888099463</v>
      </c>
      <c r="E40" s="58">
        <f t="shared" si="4"/>
        <v>1.5904995465053353</v>
      </c>
      <c r="F40" s="59">
        <f>IF('剛心'!M63&gt;0,'剛心'!M63,"")</f>
        <v>20.62</v>
      </c>
      <c r="G40" s="58">
        <f t="shared" si="5"/>
        <v>32.79610064894002</v>
      </c>
      <c r="H40" s="6"/>
      <c r="I40" s="5"/>
      <c r="J40" s="5"/>
      <c r="K40" s="5"/>
      <c r="L40" s="5"/>
      <c r="M40" s="5"/>
      <c r="N40" s="5"/>
    </row>
    <row r="41" spans="2:14" ht="12.75">
      <c r="B41" s="69" t="str">
        <f>IF('剛心'!B64&lt;&gt;"",'剛心'!B64,"")</f>
        <v>Y3</v>
      </c>
      <c r="C41" s="58">
        <f>IF('剛心'!C64&lt;&gt;"",'剛心'!C64,"")</f>
        <v>2.73</v>
      </c>
      <c r="D41" s="58">
        <f>IF(B41&lt;&gt;"",ABS(C41-'剛心'!M$101),"")</f>
        <v>0.5588499111900536</v>
      </c>
      <c r="E41" s="58">
        <f t="shared" si="4"/>
        <v>0.31231322323713073</v>
      </c>
      <c r="F41" s="59">
        <f>IF('剛心'!M65&gt;0,'剛心'!M65,"")</f>
        <v>6.92</v>
      </c>
      <c r="G41" s="58">
        <f t="shared" si="5"/>
        <v>2.1612075048009447</v>
      </c>
      <c r="H41" s="6"/>
      <c r="I41" s="5"/>
      <c r="J41" s="5"/>
      <c r="K41" s="5"/>
      <c r="L41" s="5"/>
      <c r="M41" s="5"/>
      <c r="N41" s="5"/>
    </row>
    <row r="42" spans="2:14" ht="12.75">
      <c r="B42" s="69" t="str">
        <f>IF('剛心'!B66&lt;&gt;"",'剛心'!B66,"")</f>
        <v>Y1</v>
      </c>
      <c r="C42" s="58">
        <f>IF('剛心'!C66&lt;&gt;"",'剛心'!C66,"")</f>
        <v>0.91</v>
      </c>
      <c r="D42" s="58">
        <f>IF(B42&lt;&gt;"",ABS(C42-'剛心'!M$101),"")</f>
        <v>2.3788499111900534</v>
      </c>
      <c r="E42" s="58">
        <f t="shared" si="4"/>
        <v>5.658926899968925</v>
      </c>
      <c r="F42" s="59">
        <f>IF('剛心'!M67&gt;0,'剛心'!M67,"")</f>
        <v>9.080000000000002</v>
      </c>
      <c r="G42" s="58">
        <f t="shared" si="5"/>
        <v>51.38305625171785</v>
      </c>
      <c r="H42" s="6"/>
      <c r="I42" s="5"/>
      <c r="J42" s="5"/>
      <c r="K42" s="5"/>
      <c r="L42" s="5"/>
      <c r="M42" s="5"/>
      <c r="N42" s="5"/>
    </row>
    <row r="43" spans="2:14" ht="12.75">
      <c r="B43" s="69" t="str">
        <f>IF('剛心'!B68&lt;&gt;"",'剛心'!B68,"")</f>
        <v>Y0</v>
      </c>
      <c r="C43" s="58">
        <f>IF('剛心'!C68&lt;&gt;"",'剛心'!C68,"")</f>
        <v>0</v>
      </c>
      <c r="D43" s="58">
        <f>IF(B43&lt;&gt;"",ABS(C43-'剛心'!M$101),"")</f>
        <v>3.2888499111900535</v>
      </c>
      <c r="E43" s="58">
        <f t="shared" si="4"/>
        <v>10.816533738334822</v>
      </c>
      <c r="F43" s="59">
        <f>IF('剛心'!M69&gt;0,'剛心'!M69,"")</f>
        <v>15.05</v>
      </c>
      <c r="G43" s="58">
        <f t="shared" si="5"/>
        <v>162.7888327619391</v>
      </c>
      <c r="H43" s="6"/>
      <c r="I43" s="5"/>
      <c r="J43" s="5"/>
      <c r="K43" s="5"/>
      <c r="L43" s="5"/>
      <c r="M43" s="5"/>
      <c r="N43" s="5"/>
    </row>
    <row r="44" spans="2:14" ht="12.75">
      <c r="B44" s="69">
        <f>IF('剛心'!B70&lt;&gt;"",'剛心'!B70,"")</f>
      </c>
      <c r="C44" s="58">
        <f>IF('剛心'!C70&lt;&gt;"",'剛心'!C70,"")</f>
      </c>
      <c r="D44" s="58">
        <f>IF(B44&lt;&gt;"",ABS(C44-'剛心'!M$101),"")</f>
      </c>
      <c r="E44" s="58">
        <f t="shared" si="4"/>
      </c>
      <c r="F44" s="59">
        <f>IF('剛心'!M71&gt;0,'剛心'!M71,"")</f>
      </c>
      <c r="G44" s="58">
        <f t="shared" si="5"/>
      </c>
      <c r="H44" s="6"/>
      <c r="I44" s="5"/>
      <c r="J44" s="5"/>
      <c r="K44" s="5"/>
      <c r="L44" s="5"/>
      <c r="M44" s="5"/>
      <c r="N44" s="5"/>
    </row>
    <row r="45" spans="2:14" ht="12.75">
      <c r="B45" s="69">
        <f>IF('剛心'!B72&lt;&gt;"",'剛心'!B72,"")</f>
      </c>
      <c r="C45" s="58">
        <f>IF('剛心'!C72&lt;&gt;"",'剛心'!C72,"")</f>
      </c>
      <c r="D45" s="58">
        <f>IF(B45&lt;&gt;"",ABS(C45-'剛心'!M$101),"")</f>
      </c>
      <c r="E45" s="58">
        <f t="shared" si="4"/>
      </c>
      <c r="F45" s="59">
        <f>IF('剛心'!M73&gt;0,'剛心'!M73,"")</f>
      </c>
      <c r="G45" s="58">
        <f t="shared" si="5"/>
      </c>
      <c r="H45" s="6"/>
      <c r="I45" s="5"/>
      <c r="J45" s="5"/>
      <c r="K45" s="5"/>
      <c r="L45" s="5"/>
      <c r="M45" s="5"/>
      <c r="N45" s="5"/>
    </row>
    <row r="46" spans="2:14" ht="12.75">
      <c r="B46" s="69">
        <f>IF('剛心'!B74&lt;&gt;"",'剛心'!B74,"")</f>
      </c>
      <c r="C46" s="58">
        <f>IF('剛心'!C74&lt;&gt;"",'剛心'!C74,"")</f>
      </c>
      <c r="D46" s="58">
        <f>IF(B46&lt;&gt;"",ABS(C46-'剛心'!M$101),"")</f>
      </c>
      <c r="E46" s="58">
        <f t="shared" si="4"/>
      </c>
      <c r="F46" s="59">
        <f>IF('剛心'!M75&gt;0,'剛心'!M75,"")</f>
      </c>
      <c r="G46" s="58">
        <f t="shared" si="5"/>
      </c>
      <c r="H46" s="6"/>
      <c r="I46" s="5"/>
      <c r="J46" s="5"/>
      <c r="K46" s="5"/>
      <c r="L46" s="5"/>
      <c r="M46" s="5"/>
      <c r="N46" s="5"/>
    </row>
    <row r="47" spans="2:14" ht="12.75">
      <c r="B47" s="69">
        <f>IF('剛心'!B76&lt;&gt;"",'剛心'!B76,"")</f>
      </c>
      <c r="C47" s="58">
        <f>IF('剛心'!C76&lt;&gt;"",'剛心'!C76,"")</f>
      </c>
      <c r="D47" s="58">
        <f>IF(B47&lt;&gt;"",ABS(C47-'剛心'!M$101),"")</f>
      </c>
      <c r="E47" s="58">
        <f t="shared" si="4"/>
      </c>
      <c r="F47" s="59">
        <f>IF('剛心'!M77&gt;0,'剛心'!M77,"")</f>
      </c>
      <c r="G47" s="58">
        <f t="shared" si="5"/>
      </c>
      <c r="H47" s="6"/>
      <c r="I47" s="5"/>
      <c r="J47" s="5"/>
      <c r="K47" s="5"/>
      <c r="L47" s="5"/>
      <c r="M47" s="5"/>
      <c r="N47" s="5"/>
    </row>
    <row r="48" spans="2:14" ht="12.75">
      <c r="B48" s="69">
        <f>IF('剛心'!B78&lt;&gt;"",'剛心'!B78,"")</f>
      </c>
      <c r="C48" s="58">
        <f>IF('剛心'!C78&lt;&gt;"",'剛心'!C78,"")</f>
      </c>
      <c r="D48" s="58">
        <f>IF(B48&lt;&gt;"",ABS(C48-'剛心'!M$101),"")</f>
      </c>
      <c r="E48" s="58">
        <f t="shared" si="4"/>
      </c>
      <c r="F48" s="59">
        <f>IF('剛心'!M79&gt;0,'剛心'!M79,"")</f>
      </c>
      <c r="G48" s="58">
        <f t="shared" si="5"/>
      </c>
      <c r="H48" s="6"/>
      <c r="I48" s="5"/>
      <c r="J48" s="5"/>
      <c r="K48" s="5"/>
      <c r="L48" s="5"/>
      <c r="M48" s="5"/>
      <c r="N48" s="5"/>
    </row>
    <row r="49" spans="2:14" ht="12.75">
      <c r="B49" s="69">
        <f>IF('剛心'!B80&lt;&gt;"",'剛心'!B80,"")</f>
      </c>
      <c r="C49" s="58">
        <f>IF('剛心'!C80&lt;&gt;"",'剛心'!C80,"")</f>
      </c>
      <c r="D49" s="58">
        <f>IF(B49&lt;&gt;"",ABS(C49-'剛心'!M$101),"")</f>
      </c>
      <c r="E49" s="58">
        <f t="shared" si="4"/>
      </c>
      <c r="F49" s="59">
        <f>IF('剛心'!M81&gt;0,'剛心'!M81,"")</f>
      </c>
      <c r="G49" s="58">
        <f t="shared" si="5"/>
      </c>
      <c r="H49" s="6"/>
      <c r="I49" s="5"/>
      <c r="J49" s="5"/>
      <c r="K49" s="5"/>
      <c r="L49" s="5"/>
      <c r="M49" s="5"/>
      <c r="N49" s="5"/>
    </row>
    <row r="50" spans="2:14" ht="12.75">
      <c r="B50" s="69">
        <f>IF('剛心'!B82&lt;&gt;"",'剛心'!B82,"")</f>
      </c>
      <c r="C50" s="58">
        <f>IF('剛心'!C82&lt;&gt;"",'剛心'!C82,"")</f>
      </c>
      <c r="D50" s="58">
        <f>IF(B50&lt;&gt;"",ABS(C50-'剛心'!M$101),"")</f>
      </c>
      <c r="E50" s="58">
        <f t="shared" si="4"/>
      </c>
      <c r="F50" s="59">
        <f>IF('剛心'!M83&gt;0,'剛心'!M83,"")</f>
      </c>
      <c r="G50" s="58">
        <f t="shared" si="5"/>
      </c>
      <c r="H50" s="6"/>
      <c r="I50" s="5"/>
      <c r="J50" s="5"/>
      <c r="K50" s="5"/>
      <c r="L50" s="5"/>
      <c r="M50" s="5"/>
      <c r="N50" s="5"/>
    </row>
    <row r="51" spans="2:14" ht="12.75">
      <c r="B51" s="69">
        <f>IF('剛心'!B84&lt;&gt;"",'剛心'!B84,"")</f>
      </c>
      <c r="C51" s="58">
        <f>IF('剛心'!C84&lt;&gt;"",'剛心'!C84,"")</f>
      </c>
      <c r="D51" s="58">
        <f>IF(B51&lt;&gt;"",ABS(C51-'剛心'!M$101),"")</f>
      </c>
      <c r="E51" s="58">
        <f t="shared" si="4"/>
      </c>
      <c r="F51" s="59">
        <f>IF('剛心'!M85&gt;0,'剛心'!M85,"")</f>
      </c>
      <c r="G51" s="58">
        <f t="shared" si="5"/>
      </c>
      <c r="H51" s="6"/>
      <c r="I51" s="5"/>
      <c r="J51" s="5"/>
      <c r="K51" s="5"/>
      <c r="L51" s="5"/>
      <c r="M51" s="5"/>
      <c r="N51" s="5"/>
    </row>
    <row r="52" spans="2:14" ht="12.75">
      <c r="B52" s="69">
        <f>IF('剛心'!B86&lt;&gt;"",'剛心'!B86,"")</f>
      </c>
      <c r="C52" s="58">
        <f>IF('剛心'!C86&lt;&gt;"",'剛心'!C86,"")</f>
      </c>
      <c r="D52" s="58">
        <f>IF(B52&lt;&gt;"",ABS(C52-'剛心'!M$101),"")</f>
      </c>
      <c r="E52" s="58">
        <f t="shared" si="4"/>
      </c>
      <c r="F52" s="59">
        <f>IF('剛心'!M87&gt;0,'剛心'!M87,"")</f>
      </c>
      <c r="G52" s="58">
        <f t="shared" si="5"/>
      </c>
      <c r="H52" s="6"/>
      <c r="I52" s="5"/>
      <c r="J52" s="5"/>
      <c r="K52" s="5"/>
      <c r="L52" s="5"/>
      <c r="M52" s="5"/>
      <c r="N52" s="5"/>
    </row>
    <row r="53" spans="2:14" ht="12.75">
      <c r="B53" s="69">
        <f>IF('剛心'!B88&lt;&gt;"",'剛心'!B88,"")</f>
      </c>
      <c r="C53" s="58">
        <f>IF('剛心'!C88&lt;&gt;"",'剛心'!C88,"")</f>
      </c>
      <c r="D53" s="58">
        <f>IF(B53&lt;&gt;"",ABS(C53-'剛心'!M$101),"")</f>
      </c>
      <c r="E53" s="58">
        <f t="shared" si="4"/>
      </c>
      <c r="F53" s="59">
        <f>IF('剛心'!M89&gt;0,'剛心'!M89,"")</f>
      </c>
      <c r="G53" s="58">
        <f t="shared" si="5"/>
      </c>
      <c r="H53" s="6"/>
      <c r="I53" s="5"/>
      <c r="J53" s="5"/>
      <c r="K53" s="5"/>
      <c r="L53" s="5"/>
      <c r="M53" s="5"/>
      <c r="N53" s="5"/>
    </row>
    <row r="54" spans="2:14" ht="12.75">
      <c r="B54" s="69">
        <f>IF('剛心'!B90&lt;&gt;"",'剛心'!B90,"")</f>
      </c>
      <c r="C54" s="58">
        <f>IF('剛心'!C90&lt;&gt;"",'剛心'!C90,"")</f>
      </c>
      <c r="D54" s="58">
        <f>IF(B54&lt;&gt;"",ABS(C54-'剛心'!M$101),"")</f>
      </c>
      <c r="E54" s="58">
        <f t="shared" si="4"/>
      </c>
      <c r="F54" s="59">
        <f>IF('剛心'!M91&gt;0,'剛心'!M91,"")</f>
      </c>
      <c r="G54" s="58">
        <f t="shared" si="5"/>
      </c>
      <c r="H54" s="6"/>
      <c r="I54" s="5"/>
      <c r="J54" s="5"/>
      <c r="K54" s="5"/>
      <c r="L54" s="5"/>
      <c r="M54" s="5"/>
      <c r="N54" s="5"/>
    </row>
    <row r="55" spans="2:14" ht="12.75">
      <c r="B55" s="69">
        <f>IF('剛心'!B92&lt;&gt;"",'剛心'!B92,"")</f>
      </c>
      <c r="C55" s="58">
        <f>IF('剛心'!C92&lt;&gt;"",'剛心'!C92,"")</f>
      </c>
      <c r="D55" s="58">
        <f>IF(B55&lt;&gt;"",ABS(C55-'剛心'!M$101),"")</f>
      </c>
      <c r="E55" s="58">
        <f t="shared" si="4"/>
      </c>
      <c r="F55" s="59">
        <f>IF('剛心'!M93&gt;0,'剛心'!M93,"")</f>
      </c>
      <c r="G55" s="58">
        <f t="shared" si="5"/>
      </c>
      <c r="H55" s="6"/>
      <c r="I55" s="5"/>
      <c r="J55" s="5"/>
      <c r="K55" s="5"/>
      <c r="L55" s="5"/>
      <c r="M55" s="5"/>
      <c r="N55" s="5"/>
    </row>
    <row r="56" spans="2:14" ht="12.75">
      <c r="B56" s="69">
        <f>IF('剛心'!B94&lt;&gt;"",'剛心'!B94,"")</f>
      </c>
      <c r="C56" s="58">
        <f>IF('剛心'!C94&lt;&gt;"",'剛心'!C94,"")</f>
      </c>
      <c r="D56" s="58">
        <f>IF(B56&lt;&gt;"",ABS(C56-'剛心'!M$101),"")</f>
      </c>
      <c r="E56" s="58">
        <f t="shared" si="4"/>
      </c>
      <c r="F56" s="59">
        <f>IF('剛心'!M95&gt;0,'剛心'!M95,"")</f>
      </c>
      <c r="G56" s="58">
        <f t="shared" si="5"/>
      </c>
      <c r="H56" s="6"/>
      <c r="I56" s="5"/>
      <c r="J56" s="5"/>
      <c r="K56" s="5"/>
      <c r="L56" s="5"/>
      <c r="M56" s="5"/>
      <c r="N56" s="5"/>
    </row>
    <row r="57" spans="2:14" ht="12.75">
      <c r="B57" s="69">
        <f>IF('剛心'!B96&lt;&gt;"",'剛心'!B96,"")</f>
      </c>
      <c r="C57" s="58">
        <f>IF('剛心'!C96&lt;&gt;"",'剛心'!C96,"")</f>
      </c>
      <c r="D57" s="58">
        <f>IF(B57&lt;&gt;"",ABS(C57-'剛心'!M$101),"")</f>
      </c>
      <c r="E57" s="58">
        <f t="shared" si="4"/>
      </c>
      <c r="F57" s="59">
        <f>IF('剛心'!M97&gt;0,'剛心'!M97,"")</f>
      </c>
      <c r="G57" s="58">
        <f t="shared" si="5"/>
      </c>
      <c r="H57" s="6"/>
      <c r="I57" s="5"/>
      <c r="J57" s="5"/>
      <c r="K57" s="5"/>
      <c r="L57" s="5"/>
      <c r="M57" s="5"/>
      <c r="N57" s="5"/>
    </row>
    <row r="58" spans="2:14" ht="12.75">
      <c r="B58" s="69">
        <f>IF('剛心'!B98&lt;&gt;"",'剛心'!B98,"")</f>
      </c>
      <c r="C58" s="58">
        <f>IF('剛心'!C98&lt;&gt;"",'剛心'!C98,"")</f>
      </c>
      <c r="D58" s="58">
        <f>IF(B58&lt;&gt;"",ABS(C58-'剛心'!M$101),"")</f>
      </c>
      <c r="E58" s="58">
        <f t="shared" si="4"/>
      </c>
      <c r="F58" s="59">
        <f>IF('剛心'!M99&gt;0,'剛心'!M99,"")</f>
      </c>
      <c r="G58" s="58">
        <f t="shared" si="5"/>
      </c>
      <c r="H58" s="6"/>
      <c r="I58" s="48" t="s">
        <v>57</v>
      </c>
      <c r="J58" s="6"/>
      <c r="K58" s="5"/>
      <c r="L58" s="5"/>
      <c r="M58" s="5"/>
      <c r="N58" s="5"/>
    </row>
    <row r="59" spans="2:14" ht="12.75">
      <c r="B59" s="119" t="s">
        <v>58</v>
      </c>
      <c r="C59" s="120"/>
      <c r="D59" s="120"/>
      <c r="E59" s="120"/>
      <c r="F59" s="56">
        <f>SUM(F39:F49)</f>
        <v>67.56</v>
      </c>
      <c r="G59" s="55">
        <f>SUM(G39:G49)</f>
        <v>399.9806876380995</v>
      </c>
      <c r="H59" s="6"/>
      <c r="I59" s="70">
        <f>POWER(G$86/F59,0.5)</f>
        <v>5.332729310565804</v>
      </c>
      <c r="J59" s="9" t="s">
        <v>59</v>
      </c>
      <c r="K59" s="5"/>
      <c r="L59" s="5"/>
      <c r="M59" s="5"/>
      <c r="N59" s="5"/>
    </row>
    <row r="60" spans="2:14" ht="12.75">
      <c r="B60" s="4"/>
      <c r="C60" s="4"/>
      <c r="D60" s="4"/>
      <c r="E60" s="4"/>
      <c r="F60" s="4"/>
      <c r="G60" s="4"/>
      <c r="H60" s="5"/>
      <c r="I60" s="4"/>
      <c r="J60" s="5"/>
      <c r="K60" s="5"/>
      <c r="L60" s="5"/>
      <c r="M60" s="5"/>
      <c r="N60" s="5"/>
    </row>
    <row r="61" spans="2:14" ht="12.75">
      <c r="B61" t="s">
        <v>82</v>
      </c>
      <c r="H61" s="5"/>
      <c r="I61" s="5"/>
      <c r="J61" s="5"/>
      <c r="K61" s="5"/>
      <c r="L61" s="5"/>
      <c r="M61" s="5"/>
      <c r="N61" s="5"/>
    </row>
    <row r="62" spans="2:14" ht="12.75">
      <c r="B62" s="5"/>
      <c r="C62" s="5"/>
      <c r="H62" s="5"/>
      <c r="I62" s="5"/>
      <c r="J62" s="5"/>
      <c r="K62" s="5"/>
      <c r="L62" s="5"/>
      <c r="M62" s="5"/>
      <c r="N62" s="5"/>
    </row>
    <row r="63" spans="2:14" ht="26.25" customHeight="1">
      <c r="B63" s="48" t="s">
        <v>38</v>
      </c>
      <c r="C63" s="53" t="s">
        <v>60</v>
      </c>
      <c r="D63" s="53" t="s">
        <v>53</v>
      </c>
      <c r="E63" s="71" t="s">
        <v>61</v>
      </c>
      <c r="F63" s="53" t="s">
        <v>62</v>
      </c>
      <c r="G63" s="71" t="s">
        <v>63</v>
      </c>
      <c r="H63" s="6"/>
      <c r="I63" s="5"/>
      <c r="J63" s="5"/>
      <c r="K63" s="5"/>
      <c r="L63" s="5"/>
      <c r="M63" s="5"/>
      <c r="N63" s="5"/>
    </row>
    <row r="64" spans="2:14" ht="12.75">
      <c r="B64" s="69" t="str">
        <f>IF('剛心'!B110&lt;&gt;"",'剛心'!B110,"")</f>
        <v>X0</v>
      </c>
      <c r="C64" s="58">
        <f>IF('剛心'!C110&lt;&gt;"",'剛心'!C110,"")</f>
        <v>0</v>
      </c>
      <c r="D64" s="58">
        <f>IF(B64&lt;&gt;"",ABS(C64-'剛心'!M$151),"")</f>
        <v>4.782647337759111</v>
      </c>
      <c r="E64" s="58">
        <f aca="true" t="shared" si="6" ref="E64:E83">IF(D64&lt;&gt;"",POWER(D64,2),"")</f>
        <v>22.873715557374314</v>
      </c>
      <c r="F64" s="59">
        <f>IF('剛心'!M111&gt;0,'剛心'!M111,"")</f>
        <v>22.759999999999998</v>
      </c>
      <c r="G64" s="58">
        <f aca="true" t="shared" si="7" ref="G64:G83">IF(E64&lt;&gt;"",E64*F64,"")</f>
        <v>520.6057660858394</v>
      </c>
      <c r="H64" s="6"/>
      <c r="I64" s="5"/>
      <c r="J64" s="5"/>
      <c r="K64" s="5"/>
      <c r="L64" s="5"/>
      <c r="M64" s="5"/>
      <c r="N64" s="5"/>
    </row>
    <row r="65" spans="2:14" ht="12.75">
      <c r="B65" s="69" t="str">
        <f>IF('剛心'!B112&lt;&gt;"",'剛心'!B112,"")</f>
        <v>X0</v>
      </c>
      <c r="C65" s="58">
        <f>IF('剛心'!C112&lt;&gt;"",'剛心'!C112,"")</f>
        <v>0</v>
      </c>
      <c r="D65" s="58">
        <f>IF(B65&lt;&gt;"",ABS(C65-'剛心'!M$151),"")</f>
        <v>4.782647337759111</v>
      </c>
      <c r="E65" s="58">
        <f t="shared" si="6"/>
        <v>22.873715557374314</v>
      </c>
      <c r="F65" s="59">
        <f>IF('剛心'!M113&gt;0,'剛心'!M113,"")</f>
        <v>3.79</v>
      </c>
      <c r="G65" s="58">
        <f t="shared" si="7"/>
        <v>86.69138196244866</v>
      </c>
      <c r="H65" s="6"/>
      <c r="I65" s="5"/>
      <c r="J65" s="5"/>
      <c r="K65" s="5"/>
      <c r="L65" s="5"/>
      <c r="M65" s="5"/>
      <c r="N65" s="5"/>
    </row>
    <row r="66" spans="2:14" ht="12.75">
      <c r="B66" s="69" t="str">
        <f>IF('剛心'!B114&lt;&gt;"",'剛心'!B114,"")</f>
        <v>X3</v>
      </c>
      <c r="C66" s="58">
        <f>IF('剛心'!C114&lt;&gt;"",'剛心'!C114,"")</f>
        <v>2.73</v>
      </c>
      <c r="D66" s="58">
        <f>IF(B66&lt;&gt;"",ABS(C66-'剛心'!M$151),"")</f>
        <v>2.0526473377591112</v>
      </c>
      <c r="E66" s="58">
        <f t="shared" si="6"/>
        <v>4.213361093209567</v>
      </c>
      <c r="F66" s="59">
        <f>IF('剛心'!M115&gt;0,'剛心'!M115,"")</f>
        <v>11.850000000000001</v>
      </c>
      <c r="G66" s="58">
        <f t="shared" si="7"/>
        <v>49.92832895453338</v>
      </c>
      <c r="H66" s="6"/>
      <c r="I66" s="5"/>
      <c r="J66" s="5"/>
      <c r="K66" s="5"/>
      <c r="L66" s="5"/>
      <c r="M66" s="5"/>
      <c r="N66" s="5"/>
    </row>
    <row r="67" spans="2:14" ht="12.75">
      <c r="B67" s="69" t="str">
        <f>IF('剛心'!B116&lt;&gt;"",'剛心'!B116,"")</f>
        <v>X5</v>
      </c>
      <c r="C67" s="58">
        <f>IF('剛心'!C116&lt;&gt;"",'剛心'!C116,"")</f>
        <v>4.55</v>
      </c>
      <c r="D67" s="58">
        <f>IF(B67&lt;&gt;"",ABS(C67-'剛心'!M$151),"")</f>
        <v>0.2326473377591114</v>
      </c>
      <c r="E67" s="58">
        <f t="shared" si="6"/>
        <v>0.054124783766402056</v>
      </c>
      <c r="F67" s="59">
        <f>IF('剛心'!M117&gt;0,'剛心'!M117,"")</f>
        <v>2.17</v>
      </c>
      <c r="G67" s="58">
        <f t="shared" si="7"/>
        <v>0.11745078077309246</v>
      </c>
      <c r="H67" s="6"/>
      <c r="I67" s="5"/>
      <c r="J67" s="5"/>
      <c r="K67" s="5"/>
      <c r="L67" s="5"/>
      <c r="M67" s="5"/>
      <c r="N67" s="5"/>
    </row>
    <row r="68" spans="2:14" ht="12.75">
      <c r="B68" s="69" t="str">
        <f>IF('剛心'!B118&lt;&gt;"",'剛心'!B118,"")</f>
        <v>X8</v>
      </c>
      <c r="C68" s="58">
        <f>IF('剛心'!C118&lt;&gt;"",'剛心'!C118,"")</f>
        <v>7.28</v>
      </c>
      <c r="D68" s="58">
        <f>IF(B68&lt;&gt;"",ABS(C68-'剛心'!M$151),"")</f>
        <v>2.497352662240889</v>
      </c>
      <c r="E68" s="58">
        <f t="shared" si="6"/>
        <v>6.236770319601656</v>
      </c>
      <c r="F68" s="59">
        <f>IF('剛心'!M119&gt;0,'剛心'!M119,"")</f>
        <v>18.12</v>
      </c>
      <c r="G68" s="58">
        <f t="shared" si="7"/>
        <v>113.01027819118201</v>
      </c>
      <c r="H68" s="6"/>
      <c r="I68" s="5"/>
      <c r="J68" s="5"/>
      <c r="K68" s="5"/>
      <c r="L68" s="5"/>
      <c r="M68" s="5"/>
      <c r="N68" s="5"/>
    </row>
    <row r="69" spans="2:14" ht="12.75">
      <c r="B69" s="69" t="str">
        <f>IF('剛心'!B120&lt;&gt;"",'剛心'!B120,"")</f>
        <v>X13</v>
      </c>
      <c r="C69" s="58">
        <f>IF('剛心'!C120&lt;&gt;"",'剛心'!C120,"")</f>
        <v>11.83</v>
      </c>
      <c r="D69" s="58">
        <f>IF(B69&lt;&gt;"",ABS(C69-'剛心'!M$151),"")</f>
        <v>7.047352662240889</v>
      </c>
      <c r="E69" s="58">
        <f t="shared" si="6"/>
        <v>49.665179545993745</v>
      </c>
      <c r="F69" s="59">
        <f>IF('剛心'!M121&gt;0,'剛心'!M121,"")</f>
        <v>15.120000000000001</v>
      </c>
      <c r="G69" s="58">
        <f t="shared" si="7"/>
        <v>750.9375147354255</v>
      </c>
      <c r="H69" s="6"/>
      <c r="I69" s="5"/>
      <c r="J69" s="5"/>
      <c r="K69" s="5"/>
      <c r="L69" s="5"/>
      <c r="M69" s="5"/>
      <c r="N69" s="5"/>
    </row>
    <row r="70" spans="2:14" ht="12.75">
      <c r="B70" s="69">
        <f>IF('剛心'!B122&lt;&gt;"",'剛心'!B122,"")</f>
      </c>
      <c r="C70" s="58">
        <f>IF('剛心'!C122&lt;&gt;"",'剛心'!C122,"")</f>
      </c>
      <c r="D70" s="58">
        <f>IF(B70&lt;&gt;"",ABS(C70-'剛心'!M$151),"")</f>
      </c>
      <c r="E70" s="58">
        <f t="shared" si="6"/>
      </c>
      <c r="F70" s="59">
        <f>IF('剛心'!M123&gt;0,'剛心'!M123,"")</f>
      </c>
      <c r="G70" s="58">
        <f t="shared" si="7"/>
      </c>
      <c r="H70" s="6"/>
      <c r="I70" s="5"/>
      <c r="J70" s="5"/>
      <c r="K70" s="5"/>
      <c r="L70" s="5"/>
      <c r="M70" s="5"/>
      <c r="N70" s="5"/>
    </row>
    <row r="71" spans="2:14" ht="12.75">
      <c r="B71" s="69">
        <f>IF('剛心'!B124&lt;&gt;"",'剛心'!B124,"")</f>
      </c>
      <c r="C71" s="58">
        <f>IF('剛心'!C124&lt;&gt;"",'剛心'!C124,"")</f>
      </c>
      <c r="D71" s="58">
        <f>IF(B71&lt;&gt;"",ABS(C71-'剛心'!M$151),"")</f>
      </c>
      <c r="E71" s="58">
        <f t="shared" si="6"/>
      </c>
      <c r="F71" s="59">
        <f>IF('剛心'!M125&gt;0,'剛心'!M125,"")</f>
      </c>
      <c r="G71" s="58">
        <f t="shared" si="7"/>
      </c>
      <c r="H71" s="6"/>
      <c r="I71" s="5"/>
      <c r="J71" s="5"/>
      <c r="K71" s="5"/>
      <c r="L71" s="5"/>
      <c r="M71" s="5"/>
      <c r="N71" s="5"/>
    </row>
    <row r="72" spans="2:14" ht="12.75">
      <c r="B72" s="69">
        <f>IF('剛心'!B126&lt;&gt;"",'剛心'!B126,"")</f>
      </c>
      <c r="C72" s="58">
        <f>IF('剛心'!C126&lt;&gt;"",'剛心'!C126,"")</f>
      </c>
      <c r="D72" s="58">
        <f>IF(B72&lt;&gt;"",ABS(C72-'剛心'!M$151),"")</f>
      </c>
      <c r="E72" s="58">
        <f t="shared" si="6"/>
      </c>
      <c r="F72" s="59">
        <f>IF('剛心'!M127&gt;0,'剛心'!M127,"")</f>
      </c>
      <c r="G72" s="58">
        <f t="shared" si="7"/>
      </c>
      <c r="H72" s="6"/>
      <c r="I72" s="5"/>
      <c r="J72" s="5"/>
      <c r="K72" s="5"/>
      <c r="L72" s="5"/>
      <c r="M72" s="5"/>
      <c r="N72" s="5"/>
    </row>
    <row r="73" spans="2:14" ht="12.75">
      <c r="B73" s="69">
        <f>IF('剛心'!B128&lt;&gt;"",'剛心'!B128,"")</f>
      </c>
      <c r="C73" s="58">
        <f>IF('剛心'!C128&lt;&gt;"",'剛心'!C128,"")</f>
      </c>
      <c r="D73" s="58">
        <f>IF(B73&lt;&gt;"",ABS(C73-'剛心'!M$151),"")</f>
      </c>
      <c r="E73" s="58">
        <f t="shared" si="6"/>
      </c>
      <c r="F73" s="59">
        <f>IF('剛心'!M129&gt;0,'剛心'!M129,"")</f>
      </c>
      <c r="G73" s="58">
        <f t="shared" si="7"/>
      </c>
      <c r="H73" s="6"/>
      <c r="I73" s="5"/>
      <c r="J73" s="5"/>
      <c r="K73" s="5"/>
      <c r="L73" s="5"/>
      <c r="M73" s="5"/>
      <c r="N73" s="5"/>
    </row>
    <row r="74" spans="2:14" ht="12.75">
      <c r="B74" s="69">
        <f>IF('剛心'!B130&lt;&gt;"",'剛心'!B130,"")</f>
      </c>
      <c r="C74" s="58">
        <f>IF('剛心'!C130&lt;&gt;"",'剛心'!C130,"")</f>
      </c>
      <c r="D74" s="58">
        <f>IF(B74&lt;&gt;"",ABS(C74-'剛心'!M$151),"")</f>
      </c>
      <c r="E74" s="58">
        <f t="shared" si="6"/>
      </c>
      <c r="F74" s="59">
        <f>IF('剛心'!M131&gt;0,'剛心'!M131,"")</f>
      </c>
      <c r="G74" s="58">
        <f t="shared" si="7"/>
      </c>
      <c r="H74" s="6"/>
      <c r="I74" s="5"/>
      <c r="J74" s="5"/>
      <c r="K74" s="5"/>
      <c r="L74" s="5"/>
      <c r="M74" s="5"/>
      <c r="N74" s="5"/>
    </row>
    <row r="75" spans="2:14" ht="12.75">
      <c r="B75" s="69">
        <f>IF('剛心'!B132&lt;&gt;"",'剛心'!B132,"")</f>
      </c>
      <c r="C75" s="58">
        <f>IF('剛心'!C132&lt;&gt;"",'剛心'!C132,"")</f>
      </c>
      <c r="D75" s="58">
        <f>IF(B75&lt;&gt;"",ABS(C75-'剛心'!M$151),"")</f>
      </c>
      <c r="E75" s="58">
        <f t="shared" si="6"/>
      </c>
      <c r="F75" s="59">
        <f>IF('剛心'!M133&gt;0,'剛心'!M133,"")</f>
      </c>
      <c r="G75" s="58">
        <f t="shared" si="7"/>
      </c>
      <c r="H75" s="6"/>
      <c r="I75" s="5"/>
      <c r="J75" s="5"/>
      <c r="K75" s="5"/>
      <c r="L75" s="5"/>
      <c r="M75" s="5"/>
      <c r="N75" s="5"/>
    </row>
    <row r="76" spans="2:14" ht="12.75">
      <c r="B76" s="69">
        <f>IF('剛心'!B134&lt;&gt;"",'剛心'!B134,"")</f>
      </c>
      <c r="C76" s="58">
        <f>IF('剛心'!C134&lt;&gt;"",'剛心'!C134,"")</f>
      </c>
      <c r="D76" s="58">
        <f>IF(B76&lt;&gt;"",ABS(C76-'剛心'!M$151),"")</f>
      </c>
      <c r="E76" s="58">
        <f t="shared" si="6"/>
      </c>
      <c r="F76" s="59">
        <f>IF('剛心'!M135&gt;0,'剛心'!M135,"")</f>
      </c>
      <c r="G76" s="58">
        <f t="shared" si="7"/>
      </c>
      <c r="H76" s="6"/>
      <c r="I76" s="5"/>
      <c r="J76" s="5"/>
      <c r="K76" s="5"/>
      <c r="L76" s="5"/>
      <c r="M76" s="5"/>
      <c r="N76" s="5"/>
    </row>
    <row r="77" spans="2:14" ht="12.75">
      <c r="B77" s="69">
        <f>IF('剛心'!B136&lt;&gt;"",'剛心'!B136,"")</f>
      </c>
      <c r="C77" s="58">
        <f>IF('剛心'!C136&lt;&gt;"",'剛心'!C136,"")</f>
      </c>
      <c r="D77" s="58">
        <f>IF(B77&lt;&gt;"",ABS(C77-'剛心'!M$151),"")</f>
      </c>
      <c r="E77" s="58">
        <f t="shared" si="6"/>
      </c>
      <c r="F77" s="59">
        <f>IF('剛心'!M137&gt;0,'剛心'!M137,"")</f>
      </c>
      <c r="G77" s="58">
        <f t="shared" si="7"/>
      </c>
      <c r="H77" s="6"/>
      <c r="I77" s="5"/>
      <c r="J77" s="5"/>
      <c r="K77" s="5"/>
      <c r="L77" s="5"/>
      <c r="M77" s="5"/>
      <c r="N77" s="5"/>
    </row>
    <row r="78" spans="2:14" ht="12.75">
      <c r="B78" s="69">
        <f>IF('剛心'!B138&lt;&gt;"",'剛心'!B138,"")</f>
      </c>
      <c r="C78" s="58">
        <f>IF('剛心'!C138&lt;&gt;"",'剛心'!C138,"")</f>
      </c>
      <c r="D78" s="58">
        <f>IF(B78&lt;&gt;"",ABS(C78-'剛心'!M$151),"")</f>
      </c>
      <c r="E78" s="58">
        <f t="shared" si="6"/>
      </c>
      <c r="F78" s="59">
        <f>IF('剛心'!M139&gt;0,'剛心'!M139,"")</f>
      </c>
      <c r="G78" s="58">
        <f t="shared" si="7"/>
      </c>
      <c r="H78" s="6"/>
      <c r="I78" s="5"/>
      <c r="J78" s="5"/>
      <c r="K78" s="5"/>
      <c r="L78" s="5"/>
      <c r="M78" s="5"/>
      <c r="N78" s="5"/>
    </row>
    <row r="79" spans="2:14" ht="12.75">
      <c r="B79" s="69">
        <f>IF('剛心'!B140&lt;&gt;"",'剛心'!B140,"")</f>
      </c>
      <c r="C79" s="58">
        <f>IF('剛心'!C140&lt;&gt;"",'剛心'!C140,"")</f>
      </c>
      <c r="D79" s="58">
        <f>IF(B79&lt;&gt;"",ABS(C79-'剛心'!M$151),"")</f>
      </c>
      <c r="E79" s="58">
        <f t="shared" si="6"/>
      </c>
      <c r="F79" s="59">
        <f>IF('剛心'!M141&gt;0,'剛心'!M141,"")</f>
      </c>
      <c r="G79" s="58">
        <f t="shared" si="7"/>
      </c>
      <c r="H79" s="6"/>
      <c r="I79" s="5"/>
      <c r="J79" s="5"/>
      <c r="K79" s="5"/>
      <c r="L79" s="5"/>
      <c r="M79" s="5"/>
      <c r="N79" s="5"/>
    </row>
    <row r="80" spans="2:14" ht="12.75">
      <c r="B80" s="69">
        <f>IF('剛心'!B142&lt;&gt;"",'剛心'!B142,"")</f>
      </c>
      <c r="C80" s="58">
        <f>IF('剛心'!C142&lt;&gt;"",'剛心'!C142,"")</f>
      </c>
      <c r="D80" s="58">
        <f>IF(B80&lt;&gt;"",ABS(C80-'剛心'!M$151),"")</f>
      </c>
      <c r="E80" s="58">
        <f t="shared" si="6"/>
      </c>
      <c r="F80" s="59">
        <f>IF('剛心'!M143&gt;0,'剛心'!M143,"")</f>
      </c>
      <c r="G80" s="58">
        <f t="shared" si="7"/>
      </c>
      <c r="H80" s="6"/>
      <c r="I80" s="5"/>
      <c r="J80" s="5"/>
      <c r="K80" s="5"/>
      <c r="L80" s="5"/>
      <c r="M80" s="5"/>
      <c r="N80" s="5"/>
    </row>
    <row r="81" spans="2:14" ht="12.75">
      <c r="B81" s="69">
        <f>IF('剛心'!B144&lt;&gt;"",'剛心'!B144,"")</f>
      </c>
      <c r="C81" s="58">
        <f>IF('剛心'!C144&lt;&gt;"",'剛心'!C144,"")</f>
      </c>
      <c r="D81" s="58">
        <f>IF(B81&lt;&gt;"",ABS(C81-'剛心'!M$151),"")</f>
      </c>
      <c r="E81" s="58">
        <f t="shared" si="6"/>
      </c>
      <c r="F81" s="59">
        <f>IF('剛心'!M145&gt;0,'剛心'!M145,"")</f>
      </c>
      <c r="G81" s="58">
        <f t="shared" si="7"/>
      </c>
      <c r="H81" s="6"/>
      <c r="I81" s="5"/>
      <c r="J81" s="5"/>
      <c r="K81" s="5"/>
      <c r="L81" s="5"/>
      <c r="M81" s="5"/>
      <c r="N81" s="5"/>
    </row>
    <row r="82" spans="2:14" ht="12.75">
      <c r="B82" s="69">
        <f>IF('剛心'!B146&lt;&gt;"",'剛心'!B146,"")</f>
      </c>
      <c r="C82" s="58">
        <f>IF('剛心'!C146&lt;&gt;"",'剛心'!C146,"")</f>
      </c>
      <c r="D82" s="58">
        <f>IF(B82&lt;&gt;"",ABS(C82-'剛心'!M$151),"")</f>
      </c>
      <c r="E82" s="58">
        <f t="shared" si="6"/>
      </c>
      <c r="F82" s="59">
        <f>IF('剛心'!M147&gt;0,'剛心'!M147,"")</f>
      </c>
      <c r="G82" s="58">
        <f t="shared" si="7"/>
      </c>
      <c r="H82" s="6"/>
      <c r="I82" s="5"/>
      <c r="J82" s="5"/>
      <c r="K82" s="5"/>
      <c r="L82" s="5"/>
      <c r="M82" s="5"/>
      <c r="N82" s="5"/>
    </row>
    <row r="83" spans="2:14" ht="12.75">
      <c r="B83" s="69">
        <f>IF('剛心'!B148&lt;&gt;"",'剛心'!B148,"")</f>
      </c>
      <c r="C83" s="58">
        <f>IF('剛心'!C148&lt;&gt;"",'剛心'!C148,"")</f>
      </c>
      <c r="D83" s="58">
        <f>IF(B83&lt;&gt;"",ABS(C83-'剛心'!M$151),"")</f>
      </c>
      <c r="E83" s="58">
        <f t="shared" si="6"/>
      </c>
      <c r="F83" s="59">
        <f>IF('剛心'!M149&gt;0,'剛心'!M149,"")</f>
      </c>
      <c r="G83" s="58">
        <f t="shared" si="7"/>
      </c>
      <c r="H83" s="6"/>
      <c r="I83" s="48" t="s">
        <v>57</v>
      </c>
      <c r="J83" s="6"/>
      <c r="K83" s="5"/>
      <c r="L83" s="5"/>
      <c r="M83" s="5"/>
      <c r="N83" s="5"/>
    </row>
    <row r="84" spans="2:14" ht="12.75">
      <c r="B84" s="119" t="s">
        <v>58</v>
      </c>
      <c r="C84" s="120"/>
      <c r="D84" s="120"/>
      <c r="E84" s="120"/>
      <c r="F84" s="56">
        <f>SUM(F64:F74)</f>
        <v>73.81</v>
      </c>
      <c r="G84" s="55">
        <f>SUM(G64:G74)</f>
        <v>1521.290720710202</v>
      </c>
      <c r="H84" s="6"/>
      <c r="I84" s="70">
        <f>POWER(G$86/F84,0.5)</f>
        <v>5.101956568125232</v>
      </c>
      <c r="J84" s="9" t="s">
        <v>59</v>
      </c>
      <c r="K84" s="5"/>
      <c r="L84" s="5"/>
      <c r="M84" s="5"/>
      <c r="N84" s="5"/>
    </row>
    <row r="85" spans="2:14" ht="12.75">
      <c r="B85" s="4"/>
      <c r="C85" s="4"/>
      <c r="D85" s="4"/>
      <c r="E85" s="4"/>
      <c r="F85" s="4"/>
      <c r="G85" s="4"/>
      <c r="H85" s="5"/>
      <c r="I85" s="4"/>
      <c r="J85" s="5"/>
      <c r="K85" s="5"/>
      <c r="L85" s="5"/>
      <c r="M85" s="5"/>
      <c r="N85" s="5"/>
    </row>
    <row r="86" spans="2:14" ht="15">
      <c r="B86" s="121" t="s">
        <v>65</v>
      </c>
      <c r="C86" s="120"/>
      <c r="D86" s="120"/>
      <c r="E86" s="120"/>
      <c r="F86" s="120"/>
      <c r="G86" s="55">
        <f>G59+G84</f>
        <v>1921.2714083483015</v>
      </c>
      <c r="H86" s="6"/>
      <c r="I86" s="5"/>
      <c r="J86" s="5"/>
      <c r="K86" s="5"/>
      <c r="L86" s="5"/>
      <c r="M86" s="5"/>
      <c r="N86" s="5"/>
    </row>
    <row r="87" spans="2:14" ht="12.75">
      <c r="B87" s="4"/>
      <c r="C87" s="4"/>
      <c r="D87" s="4"/>
      <c r="E87" s="4"/>
      <c r="F87" s="4"/>
      <c r="G87" s="4"/>
      <c r="H87" s="5"/>
      <c r="I87" s="5"/>
      <c r="J87" s="5"/>
      <c r="K87" s="5"/>
      <c r="L87" s="5"/>
      <c r="M87" s="5"/>
      <c r="N87" s="5"/>
    </row>
    <row r="88" spans="2:14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2:14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2:14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2:14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2:14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2:14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2:14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2:14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2:14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2:14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2:14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2:14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2:14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2:14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2:14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2:14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2:14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2:14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2:14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2:14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2:14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2:14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2:14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2:14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2:14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2:14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2:14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2:14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2:14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2:14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2:14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2:14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2:14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2:14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2:14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2:14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2:14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2:14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2:14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2:14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2:14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2:14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2:14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2:14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2:14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2:14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2:14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2:14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2:14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2:14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2:14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2:14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2:14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2:14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2:14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2:14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2:14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2:14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2:14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2:14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2:14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2:14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2:14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2:14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</sheetData>
  <sheetProtection/>
  <mergeCells count="6">
    <mergeCell ref="B84:E84"/>
    <mergeCell ref="B86:F86"/>
    <mergeCell ref="B16:E16"/>
    <mergeCell ref="B31:E31"/>
    <mergeCell ref="B33:F33"/>
    <mergeCell ref="B59:E59"/>
  </mergeCells>
  <printOptions/>
  <pageMargins left="0.76" right="0.39370078740157477" top="0.7874015748031495" bottom="0.39370078740157477" header="0.5905511811023622" footer="0.905511811023622"/>
  <pageSetup horizontalDpi="600" verticalDpi="600" orientation="portrait" paperSize="9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86"/>
  <sheetViews>
    <sheetView zoomScaleSheetLayoutView="100" zoomScalePageLayoutView="0" workbookViewId="0" topLeftCell="A1">
      <selection activeCell="F16" sqref="F16"/>
    </sheetView>
  </sheetViews>
  <sheetFormatPr defaultColWidth="10.875" defaultRowHeight="13.5" customHeight="1"/>
  <cols>
    <col min="1" max="1" width="2.375" style="0" customWidth="1"/>
    <col min="2" max="2" width="6.25390625" style="0" customWidth="1"/>
    <col min="3" max="7" width="10.875" style="0" customWidth="1"/>
    <col min="8" max="8" width="12.00390625" style="0" customWidth="1"/>
    <col min="9" max="9" width="10.875" style="0" customWidth="1"/>
    <col min="10" max="10" width="5.375" style="0" customWidth="1"/>
  </cols>
  <sheetData>
    <row r="1" spans="1:12" ht="12.75">
      <c r="A1" s="5"/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5"/>
      <c r="B2" s="3" t="s">
        <v>67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6.25" customHeight="1">
      <c r="A4" s="5"/>
      <c r="B4" s="52" t="s">
        <v>3</v>
      </c>
      <c r="C4" s="53" t="s">
        <v>32</v>
      </c>
      <c r="D4" s="53" t="s">
        <v>68</v>
      </c>
      <c r="E4" s="53" t="s">
        <v>69</v>
      </c>
      <c r="F4" s="53" t="s">
        <v>70</v>
      </c>
      <c r="G4" s="53" t="s">
        <v>71</v>
      </c>
      <c r="H4" s="53" t="s">
        <v>72</v>
      </c>
      <c r="I4" s="53" t="s">
        <v>73</v>
      </c>
      <c r="J4" s="12"/>
      <c r="K4" s="5"/>
      <c r="L4" s="5"/>
    </row>
    <row r="5" spans="1:12" ht="22.5" customHeight="1">
      <c r="A5" s="5"/>
      <c r="B5" s="100" t="s">
        <v>24</v>
      </c>
      <c r="C5" s="51" t="s">
        <v>12</v>
      </c>
      <c r="D5" s="58">
        <f>'必要耐力・重心'!T37</f>
        <v>3.185</v>
      </c>
      <c r="E5" s="58">
        <f>'剛心'!M27</f>
        <v>3.3003852788959174</v>
      </c>
      <c r="F5" s="58">
        <f>ABS(D5-E5)</f>
        <v>0.11538527889591732</v>
      </c>
      <c r="G5" s="58">
        <f>'弾力半径'!I16</f>
        <v>4.2171368833558125</v>
      </c>
      <c r="H5" s="66">
        <f>F5/G5</f>
        <v>0.0273610466265204</v>
      </c>
      <c r="I5" s="59">
        <f>ROUND(IF(H5&lt;0.15,1,IF(H5&lt;0.3,1/(3.33*H5+0.5),"NG")),2)</f>
        <v>1</v>
      </c>
      <c r="J5" s="6"/>
      <c r="K5" s="5"/>
      <c r="L5" s="5"/>
    </row>
    <row r="6" spans="1:12" ht="22.5" customHeight="1">
      <c r="A6" s="5"/>
      <c r="B6" s="122"/>
      <c r="C6" s="51" t="s">
        <v>13</v>
      </c>
      <c r="D6" s="58">
        <f>'必要耐力・重心'!T38</f>
        <v>9.555</v>
      </c>
      <c r="E6" s="58">
        <f>'剛心'!M52</f>
        <v>9.449945673263484</v>
      </c>
      <c r="F6" s="58">
        <f>ABS(D6-E6)</f>
        <v>0.10505432673651605</v>
      </c>
      <c r="G6" s="58">
        <f>'弾力半径'!I31</f>
        <v>3.464258407681932</v>
      </c>
      <c r="H6" s="66">
        <f>F6/G6</f>
        <v>0.03032519932796004</v>
      </c>
      <c r="I6" s="59">
        <f>ROUND(IF(H6&lt;0.15,1,IF(H6&lt;0.3,1/(3.33*H6+0.5),"NG")),2)</f>
        <v>1</v>
      </c>
      <c r="J6" s="6"/>
      <c r="K6" s="5"/>
      <c r="L6" s="5"/>
    </row>
    <row r="7" spans="1:12" ht="22.5" customHeight="1">
      <c r="A7" s="5"/>
      <c r="B7" s="100" t="s">
        <v>27</v>
      </c>
      <c r="C7" s="51" t="s">
        <v>12</v>
      </c>
      <c r="D7" s="58">
        <f>'必要耐力・重心'!T39</f>
        <v>3.5795369127516774</v>
      </c>
      <c r="E7" s="58">
        <f>'剛心'!M101</f>
        <v>3.2888499111900535</v>
      </c>
      <c r="F7" s="58">
        <f>ABS(D7-E7)</f>
        <v>0.29068700156162386</v>
      </c>
      <c r="G7" s="58">
        <f>'弾力半径'!I59</f>
        <v>5.332729310565804</v>
      </c>
      <c r="H7" s="66">
        <f>F7/G7</f>
        <v>0.05450998628144917</v>
      </c>
      <c r="I7" s="59">
        <f>ROUND(IF(H7&lt;0.15,1,IF(H7&lt;0.3,1/(3.33*H7+0.5),"NG")),2)</f>
        <v>1</v>
      </c>
      <c r="J7" s="6"/>
      <c r="K7" s="5"/>
      <c r="L7" s="5"/>
    </row>
    <row r="8" spans="1:12" ht="22.5" customHeight="1">
      <c r="A8" s="5"/>
      <c r="B8" s="100"/>
      <c r="C8" s="51" t="s">
        <v>13</v>
      </c>
      <c r="D8" s="58">
        <f>'必要耐力・重心'!T40</f>
        <v>5.653468307233407</v>
      </c>
      <c r="E8" s="58">
        <f>'剛心'!M151</f>
        <v>4.782647337759111</v>
      </c>
      <c r="F8" s="58">
        <f>ABS(D8-E8)</f>
        <v>0.8708209694742957</v>
      </c>
      <c r="G8" s="58">
        <f>'弾力半径'!I84</f>
        <v>5.101956568125232</v>
      </c>
      <c r="H8" s="66">
        <f>F8/G8</f>
        <v>0.1706837284571962</v>
      </c>
      <c r="I8" s="59">
        <f>ROUND(IF(H8&lt;0.15,1,IF(H8&lt;0.3,1/(3.33*H8+0.5),"NG")),2)</f>
        <v>0.94</v>
      </c>
      <c r="J8" s="6"/>
      <c r="K8" s="5"/>
      <c r="L8" s="5"/>
    </row>
    <row r="9" spans="1:12" ht="17.25" customHeight="1">
      <c r="A9" s="5"/>
      <c r="B9" s="4"/>
      <c r="C9" s="4"/>
      <c r="D9" s="4"/>
      <c r="E9" s="4"/>
      <c r="F9" s="4"/>
      <c r="G9" s="4"/>
      <c r="H9" s="13" t="s">
        <v>74</v>
      </c>
      <c r="I9" s="4"/>
      <c r="J9" s="5"/>
      <c r="K9" s="5"/>
      <c r="L9" s="5"/>
    </row>
    <row r="10" spans="1:12" ht="17.25" customHeight="1">
      <c r="A10" s="5"/>
      <c r="B10" s="5"/>
      <c r="C10" s="5"/>
      <c r="D10" s="5"/>
      <c r="E10" s="5"/>
      <c r="F10" s="5"/>
      <c r="G10" s="5"/>
      <c r="H10" s="3" t="s">
        <v>75</v>
      </c>
      <c r="I10" s="5"/>
      <c r="J10" s="5"/>
      <c r="K10" s="5"/>
      <c r="L10" s="5"/>
    </row>
    <row r="11" spans="1:12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5"/>
      <c r="B12" s="3" t="s">
        <v>76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38.25" customHeight="1">
      <c r="A14" s="5"/>
      <c r="B14" s="52" t="s">
        <v>3</v>
      </c>
      <c r="C14" s="53" t="s">
        <v>32</v>
      </c>
      <c r="D14" s="72" t="s">
        <v>77</v>
      </c>
      <c r="E14" s="53" t="s">
        <v>78</v>
      </c>
      <c r="F14" s="53" t="s">
        <v>79</v>
      </c>
      <c r="G14" s="72" t="s">
        <v>147</v>
      </c>
      <c r="H14" s="53" t="s">
        <v>66</v>
      </c>
      <c r="I14" s="53" t="s">
        <v>80</v>
      </c>
      <c r="J14" s="12"/>
      <c r="K14" s="5"/>
      <c r="L14" s="5"/>
    </row>
    <row r="15" spans="1:12" ht="23.25" customHeight="1">
      <c r="A15" s="5"/>
      <c r="B15" s="100" t="s">
        <v>24</v>
      </c>
      <c r="C15" s="51" t="s">
        <v>12</v>
      </c>
      <c r="D15" s="59">
        <f>'剛心'!M26</f>
        <v>17.39</v>
      </c>
      <c r="E15" s="59">
        <f>I5</f>
        <v>1</v>
      </c>
      <c r="F15" s="2">
        <v>0.9</v>
      </c>
      <c r="G15" s="59">
        <f>ROUNDDOWN(D15*E15*F15,2)</f>
        <v>15.65</v>
      </c>
      <c r="H15" s="59">
        <f>'必要耐力・重心'!J42</f>
        <v>13.31</v>
      </c>
      <c r="I15" s="73">
        <f>ROUNDDOWN(G15/H15,2)</f>
        <v>1.17</v>
      </c>
      <c r="J15" s="6"/>
      <c r="K15" s="5"/>
      <c r="L15" s="5"/>
    </row>
    <row r="16" spans="1:12" ht="23.25" customHeight="1">
      <c r="A16" s="5"/>
      <c r="B16" s="122"/>
      <c r="C16" s="51" t="s">
        <v>13</v>
      </c>
      <c r="D16" s="59">
        <f>'剛心'!M51</f>
        <v>25.77</v>
      </c>
      <c r="E16" s="59">
        <f>I6</f>
        <v>1</v>
      </c>
      <c r="F16" s="59">
        <f>F15</f>
        <v>0.9</v>
      </c>
      <c r="G16" s="59">
        <f>ROUNDDOWN(D16*E16*F16,2)</f>
        <v>23.19</v>
      </c>
      <c r="H16" s="59">
        <f>H15</f>
        <v>13.31</v>
      </c>
      <c r="I16" s="73">
        <f>ROUNDDOWN(G16/H16,2)</f>
        <v>1.74</v>
      </c>
      <c r="J16" s="6"/>
      <c r="K16" s="5"/>
      <c r="L16" s="5"/>
    </row>
    <row r="17" spans="1:12" ht="23.25" customHeight="1">
      <c r="A17" s="5"/>
      <c r="B17" s="100" t="s">
        <v>27</v>
      </c>
      <c r="C17" s="51" t="s">
        <v>12</v>
      </c>
      <c r="D17" s="59">
        <f>'剛心'!M100</f>
        <v>67.56</v>
      </c>
      <c r="E17" s="59">
        <f>I7</f>
        <v>1</v>
      </c>
      <c r="F17" s="59">
        <f>F15</f>
        <v>0.9</v>
      </c>
      <c r="G17" s="59">
        <f>ROUNDDOWN(D17*E17*F17,2)</f>
        <v>60.8</v>
      </c>
      <c r="H17" s="59">
        <f>'必要耐力・重心'!J43</f>
        <v>55.53</v>
      </c>
      <c r="I17" s="73">
        <f>ROUNDDOWN(G17/H17,2)</f>
        <v>1.09</v>
      </c>
      <c r="J17" s="6"/>
      <c r="K17" s="5"/>
      <c r="L17" s="5"/>
    </row>
    <row r="18" spans="1:12" ht="23.25" customHeight="1">
      <c r="A18" s="5"/>
      <c r="B18" s="100"/>
      <c r="C18" s="51" t="s">
        <v>13</v>
      </c>
      <c r="D18" s="59">
        <f>'剛心'!M150</f>
        <v>73.81</v>
      </c>
      <c r="E18" s="59">
        <f>I8</f>
        <v>0.94</v>
      </c>
      <c r="F18" s="59">
        <f>F15</f>
        <v>0.9</v>
      </c>
      <c r="G18" s="59">
        <f>ROUNDDOWN(D18*E18*F18,2)</f>
        <v>62.44</v>
      </c>
      <c r="H18" s="59">
        <f>H17</f>
        <v>55.53</v>
      </c>
      <c r="I18" s="73">
        <f>ROUNDDOWN(G18/H18,2)</f>
        <v>1.12</v>
      </c>
      <c r="J18" s="6"/>
      <c r="K18" s="5"/>
      <c r="L18" s="5"/>
    </row>
    <row r="19" spans="1:12" ht="19.5" customHeight="1">
      <c r="A19" s="5"/>
      <c r="B19" s="4"/>
      <c r="C19" s="4"/>
      <c r="D19" s="4"/>
      <c r="E19" s="4"/>
      <c r="F19" s="13" t="s">
        <v>81</v>
      </c>
      <c r="G19" s="4"/>
      <c r="H19" s="4"/>
      <c r="I19" s="4"/>
      <c r="J19" s="5"/>
      <c r="K19" s="5"/>
      <c r="L19" s="5"/>
    </row>
    <row r="20" spans="1:12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</sheetData>
  <sheetProtection/>
  <mergeCells count="4">
    <mergeCell ref="B15:B16"/>
    <mergeCell ref="B17:B18"/>
    <mergeCell ref="B5:B6"/>
    <mergeCell ref="B7:B8"/>
  </mergeCells>
  <printOptions/>
  <pageMargins left="0.7874015748031495" right="0.24" top="0.984251968503937" bottom="1.1811023622047243" header="0.5905511811023622" footer="0.9055118110236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D:\DataBox\耐震ネット\第26回研修会\偏心率計算.jsd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２６回研修会資料</dc:title>
  <dc:subject/>
  <dc:creator>成田　完二</dc:creator>
  <cp:keywords/>
  <dc:description/>
  <cp:lastModifiedBy>Kanji</cp:lastModifiedBy>
  <cp:lastPrinted>2015-11-29T03:19:56Z</cp:lastPrinted>
  <dcterms:created xsi:type="dcterms:W3CDTF">2013-10-24T04:22:00Z</dcterms:created>
  <dcterms:modified xsi:type="dcterms:W3CDTF">2016-04-09T04:56:42Z</dcterms:modified>
  <cp:category/>
  <cp:version/>
  <cp:contentType/>
  <cp:contentStatus/>
  <cp:revision>51</cp:revision>
</cp:coreProperties>
</file>